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stevens3\Documents\Grants\2020\"/>
    </mc:Choice>
  </mc:AlternateContent>
  <xr:revisionPtr revIDLastSave="0" documentId="13_ncr:1_{554CDF06-C9E8-40CF-A526-D6F5EA6FC3B0}" xr6:coauthVersionLast="45" xr6:coauthVersionMax="45" xr10:uidLastSave="{00000000-0000-0000-0000-000000000000}"/>
  <bookViews>
    <workbookView xWindow="-120" yWindow="-120" windowWidth="29040" windowHeight="15840" tabRatio="780" firstSheet="1" activeTab="11" xr2:uid="{00000000-000D-0000-FFFF-FFFF00000000}"/>
  </bookViews>
  <sheets>
    <sheet name="Sheet1" sheetId="13" r:id="rId1"/>
    <sheet name="Region 1" sheetId="12" r:id="rId2"/>
    <sheet name="Region 2" sheetId="2" r:id="rId3"/>
    <sheet name="Region 3" sheetId="3" r:id="rId4"/>
    <sheet name="Region 4" sheetId="4" r:id="rId5"/>
    <sheet name="Region 5" sheetId="5" r:id="rId6"/>
    <sheet name="Region 6" sheetId="6" r:id="rId7"/>
    <sheet name="Region 7" sheetId="7" r:id="rId8"/>
    <sheet name="Region 8" sheetId="8" r:id="rId9"/>
    <sheet name="Region 9" sheetId="9" r:id="rId10"/>
    <sheet name="Region 10" sheetId="10" r:id="rId11"/>
    <sheet name="Region 11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0" l="1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P94" i="7" l="1"/>
  <c r="O94" i="7"/>
  <c r="N94" i="7"/>
  <c r="M94" i="7"/>
  <c r="L94" i="7"/>
  <c r="K94" i="7"/>
  <c r="J94" i="7"/>
  <c r="I94" i="7"/>
  <c r="H94" i="7"/>
  <c r="G94" i="7"/>
  <c r="F94" i="7"/>
  <c r="D94" i="7"/>
  <c r="C94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P8" i="6"/>
  <c r="O8" i="6"/>
  <c r="N8" i="6"/>
  <c r="M8" i="6"/>
  <c r="L8" i="6"/>
  <c r="K8" i="6"/>
  <c r="J8" i="6"/>
  <c r="I8" i="6"/>
  <c r="H8" i="6"/>
  <c r="G8" i="6"/>
  <c r="F8" i="6"/>
  <c r="E8" i="6"/>
  <c r="D8" i="6"/>
  <c r="P81" i="2"/>
  <c r="O81" i="2"/>
  <c r="N81" i="2"/>
  <c r="M81" i="2"/>
  <c r="L81" i="2"/>
  <c r="K81" i="2"/>
  <c r="J81" i="2"/>
  <c r="I81" i="2"/>
  <c r="H81" i="2"/>
  <c r="G81" i="2"/>
  <c r="F81" i="2"/>
  <c r="D81" i="2"/>
  <c r="C81" i="2"/>
  <c r="J101" i="2"/>
  <c r="D6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C48" i="7" l="1"/>
  <c r="C91" i="7"/>
  <c r="C30" i="7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C35" i="5"/>
  <c r="C43" i="4"/>
  <c r="D7" i="4"/>
  <c r="E7" i="4"/>
  <c r="F7" i="4"/>
  <c r="G7" i="4"/>
  <c r="H7" i="4"/>
  <c r="I7" i="4"/>
  <c r="J7" i="4"/>
  <c r="K7" i="4"/>
  <c r="L7" i="4"/>
  <c r="M7" i="4"/>
  <c r="N7" i="4"/>
  <c r="O7" i="4"/>
  <c r="P7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81" i="7" l="1"/>
  <c r="P14" i="11" l="1"/>
  <c r="P21" i="11"/>
  <c r="P27" i="11"/>
  <c r="P33" i="11"/>
  <c r="O33" i="11"/>
  <c r="P39" i="11"/>
  <c r="P45" i="11"/>
  <c r="P9" i="11"/>
  <c r="P61" i="11"/>
  <c r="P57" i="11"/>
  <c r="P53" i="11"/>
  <c r="Q44" i="11"/>
  <c r="Q43" i="11"/>
  <c r="Q42" i="11"/>
  <c r="Q38" i="11"/>
  <c r="Q37" i="11"/>
  <c r="Q36" i="11"/>
  <c r="Q32" i="11"/>
  <c r="Q31" i="11"/>
  <c r="Q30" i="11"/>
  <c r="Q26" i="11"/>
  <c r="Q25" i="11"/>
  <c r="Q24" i="11"/>
  <c r="Q20" i="11"/>
  <c r="Q19" i="11"/>
  <c r="Q18" i="11"/>
  <c r="Q17" i="11"/>
  <c r="Q13" i="11"/>
  <c r="Q12" i="11"/>
  <c r="Q7" i="11"/>
  <c r="Q3" i="11"/>
  <c r="P4" i="11"/>
  <c r="P60" i="11" s="1"/>
  <c r="P62" i="11" s="1"/>
  <c r="P56" i="11" l="1"/>
  <c r="P58" i="11" s="1"/>
  <c r="Q27" i="11"/>
  <c r="P52" i="11"/>
  <c r="P54" i="11" s="1"/>
  <c r="P47" i="11"/>
  <c r="O67" i="10"/>
  <c r="O63" i="10"/>
  <c r="O59" i="10"/>
  <c r="O52" i="10"/>
  <c r="O46" i="10"/>
  <c r="O36" i="10"/>
  <c r="O28" i="10"/>
  <c r="O23" i="10"/>
  <c r="O18" i="10"/>
  <c r="O69" i="9"/>
  <c r="O65" i="9"/>
  <c r="O61" i="9"/>
  <c r="O52" i="9"/>
  <c r="O46" i="9"/>
  <c r="O39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O108" i="8"/>
  <c r="O104" i="8"/>
  <c r="O100" i="8"/>
  <c r="O96" i="8"/>
  <c r="O87" i="8"/>
  <c r="O77" i="8"/>
  <c r="O64" i="8"/>
  <c r="O52" i="8"/>
  <c r="O47" i="8"/>
  <c r="O38" i="8"/>
  <c r="O27" i="8"/>
  <c r="O21" i="8"/>
  <c r="O13" i="8"/>
  <c r="O6" i="8"/>
  <c r="O33" i="9"/>
  <c r="O25" i="9"/>
  <c r="O11" i="9"/>
  <c r="O111" i="7"/>
  <c r="O107" i="7"/>
  <c r="O103" i="7"/>
  <c r="O99" i="7"/>
  <c r="O82" i="7"/>
  <c r="O73" i="7"/>
  <c r="O68" i="7"/>
  <c r="O58" i="7"/>
  <c r="O38" i="7"/>
  <c r="O24" i="7"/>
  <c r="O16" i="7"/>
  <c r="O11" i="7"/>
  <c r="O94" i="6"/>
  <c r="O90" i="6"/>
  <c r="O86" i="6"/>
  <c r="O78" i="6"/>
  <c r="O68" i="6"/>
  <c r="O62" i="6"/>
  <c r="O55" i="6"/>
  <c r="O39" i="6"/>
  <c r="O30" i="6"/>
  <c r="O23" i="6"/>
  <c r="O17" i="6"/>
  <c r="O88" i="5"/>
  <c r="O84" i="5"/>
  <c r="O80" i="5"/>
  <c r="O76" i="5"/>
  <c r="O50" i="5"/>
  <c r="O44" i="5"/>
  <c r="O35" i="5"/>
  <c r="O24" i="5"/>
  <c r="O14" i="5"/>
  <c r="O7" i="5"/>
  <c r="O86" i="4"/>
  <c r="O82" i="4"/>
  <c r="O78" i="4"/>
  <c r="O71" i="4"/>
  <c r="O64" i="4"/>
  <c r="O58" i="4"/>
  <c r="O53" i="4"/>
  <c r="O77" i="4" s="1"/>
  <c r="O79" i="4" s="1"/>
  <c r="O43" i="4"/>
  <c r="O33" i="4"/>
  <c r="O23" i="4"/>
  <c r="O88" i="3"/>
  <c r="O84" i="3"/>
  <c r="O80" i="3"/>
  <c r="O76" i="3"/>
  <c r="O69" i="3"/>
  <c r="O63" i="3"/>
  <c r="O55" i="3"/>
  <c r="O48" i="3"/>
  <c r="O38" i="3"/>
  <c r="O29" i="3"/>
  <c r="O21" i="3"/>
  <c r="O75" i="3" s="1"/>
  <c r="O77" i="3" s="1"/>
  <c r="O15" i="3"/>
  <c r="O6" i="3"/>
  <c r="O93" i="2"/>
  <c r="O89" i="2"/>
  <c r="O85" i="2"/>
  <c r="O78" i="2"/>
  <c r="O69" i="2"/>
  <c r="O58" i="2"/>
  <c r="O53" i="2"/>
  <c r="N53" i="2"/>
  <c r="O46" i="2"/>
  <c r="N46" i="2"/>
  <c r="O41" i="2"/>
  <c r="O35" i="2"/>
  <c r="O31" i="2"/>
  <c r="O20" i="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88" i="12"/>
  <c r="O73" i="12"/>
  <c r="O67" i="12"/>
  <c r="O56" i="12"/>
  <c r="O49" i="12"/>
  <c r="O44" i="12"/>
  <c r="O37" i="12"/>
  <c r="O32" i="12"/>
  <c r="O21" i="12"/>
  <c r="O16" i="12"/>
  <c r="O11" i="12"/>
  <c r="O98" i="7" l="1"/>
  <c r="O100" i="7" s="1"/>
  <c r="O58" i="10"/>
  <c r="O60" i="10" s="1"/>
  <c r="O54" i="10"/>
  <c r="O56" i="9"/>
  <c r="O68" i="9"/>
  <c r="O70" i="9" s="1"/>
  <c r="O55" i="9"/>
  <c r="O60" i="9"/>
  <c r="O62" i="9" s="1"/>
  <c r="O103" i="8"/>
  <c r="O105" i="8" s="1"/>
  <c r="O107" i="8"/>
  <c r="O109" i="8" s="1"/>
  <c r="O89" i="8"/>
  <c r="O90" i="8"/>
  <c r="O95" i="8"/>
  <c r="O97" i="8" s="1"/>
  <c r="O106" i="7"/>
  <c r="O108" i="7" s="1"/>
  <c r="O110" i="7"/>
  <c r="O112" i="7" s="1"/>
  <c r="O102" i="7"/>
  <c r="O104" i="7" s="1"/>
  <c r="O93" i="7"/>
  <c r="O85" i="6"/>
  <c r="O87" i="6" s="1"/>
  <c r="O80" i="6"/>
  <c r="O97" i="6"/>
  <c r="O99" i="6" s="1"/>
  <c r="O89" i="6"/>
  <c r="O91" i="6" s="1"/>
  <c r="O73" i="4"/>
  <c r="O81" i="4"/>
  <c r="O83" i="4" s="1"/>
  <c r="O85" i="4"/>
  <c r="O87" i="4" s="1"/>
  <c r="O74" i="4"/>
  <c r="O72" i="3"/>
  <c r="O83" i="3"/>
  <c r="O85" i="3" s="1"/>
  <c r="O87" i="3"/>
  <c r="O89" i="3" s="1"/>
  <c r="O71" i="3"/>
  <c r="O79" i="3"/>
  <c r="O81" i="3" s="1"/>
  <c r="O84" i="2"/>
  <c r="O86" i="2" s="1"/>
  <c r="O92" i="2"/>
  <c r="O94" i="2" s="1"/>
  <c r="O80" i="2"/>
  <c r="O88" i="2"/>
  <c r="O90" i="2" s="1"/>
  <c r="O96" i="2"/>
  <c r="O75" i="12"/>
  <c r="O83" i="5"/>
  <c r="O85" i="5" s="1"/>
  <c r="O75" i="5"/>
  <c r="O77" i="5" s="1"/>
  <c r="O70" i="5"/>
  <c r="O79" i="5"/>
  <c r="O81" i="5" s="1"/>
  <c r="O87" i="5"/>
  <c r="O89" i="5" s="1"/>
  <c r="O66" i="10"/>
  <c r="O68" i="10" s="1"/>
  <c r="O62" i="10"/>
  <c r="O64" i="10" s="1"/>
  <c r="O64" i="9"/>
  <c r="O66" i="9" s="1"/>
  <c r="O99" i="8"/>
  <c r="O101" i="8" s="1"/>
  <c r="O81" i="6"/>
  <c r="O93" i="6"/>
  <c r="O95" i="6" s="1"/>
  <c r="O98" i="6"/>
  <c r="O83" i="12"/>
  <c r="O79" i="12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P96" i="8" l="1"/>
  <c r="N96" i="8"/>
  <c r="M96" i="8"/>
  <c r="L96" i="8"/>
  <c r="K96" i="8"/>
  <c r="J96" i="8"/>
  <c r="I96" i="8"/>
  <c r="H96" i="8"/>
  <c r="G96" i="8"/>
  <c r="F96" i="8"/>
  <c r="E96" i="8"/>
  <c r="D96" i="8"/>
  <c r="P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C96" i="8"/>
  <c r="P21" i="8"/>
  <c r="N21" i="8"/>
  <c r="M21" i="8"/>
  <c r="L21" i="8"/>
  <c r="K21" i="8"/>
  <c r="J21" i="8"/>
  <c r="I21" i="8"/>
  <c r="H21" i="8"/>
  <c r="G21" i="8"/>
  <c r="F21" i="8"/>
  <c r="E21" i="8"/>
  <c r="D21" i="8"/>
  <c r="C21" i="8"/>
  <c r="P14" i="5" l="1"/>
  <c r="N14" i="5"/>
  <c r="M14" i="5"/>
  <c r="L14" i="5"/>
  <c r="K14" i="5"/>
  <c r="J14" i="5"/>
  <c r="I14" i="5"/>
  <c r="H14" i="5"/>
  <c r="G14" i="5"/>
  <c r="F14" i="5"/>
  <c r="E14" i="5"/>
  <c r="D14" i="5"/>
  <c r="C14" i="5"/>
  <c r="P35" i="5" l="1"/>
  <c r="N35" i="5"/>
  <c r="M35" i="5"/>
  <c r="L35" i="5"/>
  <c r="K35" i="5"/>
  <c r="J35" i="5"/>
  <c r="I35" i="5"/>
  <c r="H35" i="5"/>
  <c r="G35" i="5"/>
  <c r="F35" i="5"/>
  <c r="E35" i="5"/>
  <c r="D35" i="5"/>
  <c r="P29" i="3" l="1"/>
  <c r="N29" i="3"/>
  <c r="M29" i="3"/>
  <c r="L29" i="3"/>
  <c r="K29" i="3"/>
  <c r="J29" i="3"/>
  <c r="I29" i="3"/>
  <c r="H29" i="3"/>
  <c r="G29" i="3"/>
  <c r="F29" i="3"/>
  <c r="E29" i="3"/>
  <c r="D29" i="3"/>
  <c r="C29" i="3"/>
  <c r="P18" i="10" l="1"/>
  <c r="N18" i="10"/>
  <c r="M18" i="10"/>
  <c r="L18" i="10"/>
  <c r="K18" i="10"/>
  <c r="J18" i="10"/>
  <c r="I18" i="10"/>
  <c r="H18" i="10"/>
  <c r="G18" i="10"/>
  <c r="F18" i="10"/>
  <c r="E18" i="10"/>
  <c r="D18" i="10"/>
  <c r="C18" i="10"/>
  <c r="Q14" i="10"/>
  <c r="P77" i="8"/>
  <c r="N77" i="8"/>
  <c r="M77" i="8"/>
  <c r="L77" i="8"/>
  <c r="K77" i="8"/>
  <c r="J77" i="8"/>
  <c r="I77" i="8"/>
  <c r="H77" i="8"/>
  <c r="G77" i="8"/>
  <c r="F77" i="8"/>
  <c r="E77" i="8"/>
  <c r="D77" i="8"/>
  <c r="C77" i="8"/>
  <c r="Q71" i="8"/>
  <c r="Q67" i="8"/>
  <c r="Q35" i="8"/>
  <c r="P58" i="7"/>
  <c r="N58" i="7"/>
  <c r="M58" i="7"/>
  <c r="L58" i="7"/>
  <c r="K58" i="7"/>
  <c r="J58" i="7"/>
  <c r="I58" i="7"/>
  <c r="H58" i="7"/>
  <c r="G58" i="7"/>
  <c r="F58" i="7"/>
  <c r="E58" i="7"/>
  <c r="D58" i="7"/>
  <c r="C58" i="7"/>
  <c r="P43" i="4"/>
  <c r="N43" i="4"/>
  <c r="M43" i="4"/>
  <c r="L43" i="4"/>
  <c r="K43" i="4"/>
  <c r="J43" i="4"/>
  <c r="I43" i="4"/>
  <c r="H43" i="4"/>
  <c r="G43" i="4"/>
  <c r="F43" i="4"/>
  <c r="D43" i="4"/>
  <c r="Q36" i="4"/>
  <c r="Q61" i="3"/>
  <c r="P55" i="3"/>
  <c r="N55" i="3"/>
  <c r="M55" i="3"/>
  <c r="L55" i="3"/>
  <c r="K55" i="3"/>
  <c r="J55" i="3"/>
  <c r="I55" i="3"/>
  <c r="H55" i="3"/>
  <c r="G55" i="3"/>
  <c r="F55" i="3"/>
  <c r="E55" i="3"/>
  <c r="D55" i="3"/>
  <c r="C55" i="3"/>
  <c r="Q53" i="3"/>
  <c r="Q28" i="3"/>
  <c r="Q25" i="3"/>
  <c r="Q13" i="2"/>
  <c r="P20" i="2"/>
  <c r="N20" i="2"/>
  <c r="M20" i="2"/>
  <c r="L20" i="2"/>
  <c r="K20" i="2"/>
  <c r="J20" i="2"/>
  <c r="I20" i="2"/>
  <c r="H20" i="2"/>
  <c r="G20" i="2"/>
  <c r="F20" i="2"/>
  <c r="E20" i="2"/>
  <c r="D20" i="2"/>
  <c r="C20" i="2"/>
  <c r="Q61" i="12"/>
  <c r="C88" i="12" l="1"/>
  <c r="C84" i="12"/>
  <c r="C80" i="12"/>
  <c r="O80" i="12" s="1"/>
  <c r="O81" i="12" s="1"/>
  <c r="Q3" i="12"/>
  <c r="P82" i="7" l="1"/>
  <c r="N82" i="7"/>
  <c r="M82" i="7"/>
  <c r="L82" i="7"/>
  <c r="K82" i="7"/>
  <c r="J82" i="7"/>
  <c r="I82" i="7"/>
  <c r="H82" i="7"/>
  <c r="G82" i="7"/>
  <c r="F82" i="7"/>
  <c r="E82" i="7"/>
  <c r="D82" i="7"/>
  <c r="C82" i="7"/>
  <c r="O27" i="11" l="1"/>
  <c r="N27" i="11"/>
  <c r="M27" i="11"/>
  <c r="L27" i="11"/>
  <c r="K27" i="11"/>
  <c r="J27" i="11"/>
  <c r="I27" i="11"/>
  <c r="H27" i="11"/>
  <c r="G27" i="11"/>
  <c r="F27" i="11"/>
  <c r="E27" i="11"/>
  <c r="D27" i="11"/>
  <c r="C27" i="11"/>
  <c r="P78" i="6"/>
  <c r="N78" i="6"/>
  <c r="M78" i="6"/>
  <c r="L78" i="6"/>
  <c r="K78" i="6"/>
  <c r="J78" i="6"/>
  <c r="I78" i="6"/>
  <c r="H78" i="6"/>
  <c r="G78" i="6"/>
  <c r="F78" i="6"/>
  <c r="E78" i="6"/>
  <c r="D78" i="6"/>
  <c r="C78" i="6"/>
  <c r="P23" i="10" l="1"/>
  <c r="N23" i="10"/>
  <c r="M23" i="10"/>
  <c r="L23" i="10"/>
  <c r="K23" i="10"/>
  <c r="J23" i="10"/>
  <c r="I23" i="10"/>
  <c r="H23" i="10"/>
  <c r="G23" i="10"/>
  <c r="F23" i="10"/>
  <c r="E23" i="10"/>
  <c r="D23" i="10"/>
  <c r="C23" i="10"/>
  <c r="E43" i="4" l="1"/>
  <c r="E16" i="7" l="1"/>
  <c r="F16" i="7"/>
  <c r="G58" i="2"/>
  <c r="C8" i="6" l="1"/>
  <c r="C98" i="6"/>
  <c r="C86" i="6"/>
  <c r="C53" i="4"/>
  <c r="C15" i="4"/>
  <c r="P41" i="2"/>
  <c r="N41" i="2"/>
  <c r="M41" i="2"/>
  <c r="L41" i="2"/>
  <c r="K41" i="2"/>
  <c r="J41" i="2"/>
  <c r="I41" i="2"/>
  <c r="H41" i="2"/>
  <c r="G41" i="2"/>
  <c r="F41" i="2"/>
  <c r="E41" i="2"/>
  <c r="D41" i="2"/>
  <c r="C41" i="2"/>
  <c r="Q30" i="8" l="1"/>
  <c r="L44" i="12" l="1"/>
  <c r="P24" i="5" l="1"/>
  <c r="N24" i="5"/>
  <c r="M24" i="5"/>
  <c r="L24" i="5"/>
  <c r="K24" i="5"/>
  <c r="J24" i="5"/>
  <c r="I24" i="5"/>
  <c r="H24" i="5"/>
  <c r="G24" i="5"/>
  <c r="F24" i="5"/>
  <c r="E24" i="5"/>
  <c r="D24" i="5"/>
  <c r="Q52" i="2" l="1"/>
  <c r="P53" i="2"/>
  <c r="M53" i="2"/>
  <c r="L53" i="2"/>
  <c r="K53" i="2"/>
  <c r="J53" i="2"/>
  <c r="I53" i="2"/>
  <c r="H53" i="2"/>
  <c r="G53" i="2"/>
  <c r="F53" i="2"/>
  <c r="E53" i="2"/>
  <c r="D53" i="2"/>
  <c r="C53" i="2"/>
  <c r="P53" i="4"/>
  <c r="N53" i="4"/>
  <c r="M53" i="4"/>
  <c r="L53" i="4"/>
  <c r="K53" i="4"/>
  <c r="J53" i="4"/>
  <c r="I53" i="4"/>
  <c r="H53" i="4"/>
  <c r="G53" i="4"/>
  <c r="F53" i="4"/>
  <c r="E53" i="4"/>
  <c r="D53" i="4"/>
  <c r="I78" i="2"/>
  <c r="D84" i="3" l="1"/>
  <c r="E84" i="3"/>
  <c r="F84" i="3"/>
  <c r="G84" i="3"/>
  <c r="H84" i="3"/>
  <c r="I84" i="3"/>
  <c r="J84" i="3"/>
  <c r="K84" i="3"/>
  <c r="L84" i="3"/>
  <c r="M84" i="3"/>
  <c r="N84" i="3"/>
  <c r="P84" i="3"/>
  <c r="P69" i="3"/>
  <c r="N69" i="3"/>
  <c r="M69" i="3"/>
  <c r="L69" i="3"/>
  <c r="K69" i="3"/>
  <c r="J69" i="3"/>
  <c r="I69" i="3"/>
  <c r="H69" i="3"/>
  <c r="G69" i="3"/>
  <c r="F69" i="3"/>
  <c r="E69" i="3"/>
  <c r="D69" i="3"/>
  <c r="C69" i="3"/>
  <c r="P63" i="3"/>
  <c r="N63" i="3"/>
  <c r="M63" i="3"/>
  <c r="L63" i="3"/>
  <c r="K63" i="3"/>
  <c r="J63" i="3"/>
  <c r="I63" i="3"/>
  <c r="H63" i="3"/>
  <c r="G63" i="3"/>
  <c r="F63" i="3"/>
  <c r="E63" i="3"/>
  <c r="D63" i="3"/>
  <c r="C63" i="3"/>
  <c r="P21" i="3"/>
  <c r="N21" i="3"/>
  <c r="M21" i="3"/>
  <c r="L21" i="3"/>
  <c r="K21" i="3"/>
  <c r="J21" i="3"/>
  <c r="I21" i="3"/>
  <c r="H21" i="3"/>
  <c r="G21" i="3"/>
  <c r="F21" i="3"/>
  <c r="E21" i="3"/>
  <c r="D21" i="3"/>
  <c r="C21" i="3"/>
  <c r="P15" i="3"/>
  <c r="N15" i="3"/>
  <c r="M15" i="3"/>
  <c r="L15" i="3"/>
  <c r="K15" i="3"/>
  <c r="J15" i="3"/>
  <c r="I15" i="3"/>
  <c r="H15" i="3"/>
  <c r="G15" i="3"/>
  <c r="F15" i="3"/>
  <c r="E15" i="3"/>
  <c r="D15" i="3"/>
  <c r="C15" i="3"/>
  <c r="P6" i="3"/>
  <c r="N6" i="3"/>
  <c r="M6" i="3"/>
  <c r="L6" i="3"/>
  <c r="K6" i="3"/>
  <c r="J6" i="3"/>
  <c r="I6" i="3"/>
  <c r="H6" i="3"/>
  <c r="G6" i="3"/>
  <c r="F6" i="3"/>
  <c r="E6" i="3"/>
  <c r="D6" i="3"/>
  <c r="C6" i="3"/>
  <c r="H87" i="8"/>
  <c r="C76" i="5" l="1"/>
  <c r="D76" i="5"/>
  <c r="E76" i="5"/>
  <c r="F76" i="5"/>
  <c r="G76" i="5"/>
  <c r="H76" i="5"/>
  <c r="I76" i="5"/>
  <c r="J76" i="5"/>
  <c r="K76" i="5"/>
  <c r="L76" i="5"/>
  <c r="M76" i="5"/>
  <c r="N76" i="5"/>
  <c r="P76" i="5"/>
  <c r="P85" i="2" l="1"/>
  <c r="N85" i="2"/>
  <c r="M85" i="2"/>
  <c r="L85" i="2"/>
  <c r="K85" i="2"/>
  <c r="J85" i="2"/>
  <c r="I85" i="2"/>
  <c r="H85" i="2"/>
  <c r="G85" i="2"/>
  <c r="P58" i="4" l="1"/>
  <c r="N58" i="4"/>
  <c r="M58" i="4"/>
  <c r="L58" i="4"/>
  <c r="K58" i="4"/>
  <c r="J58" i="4"/>
  <c r="I58" i="4"/>
  <c r="H58" i="4"/>
  <c r="G58" i="4"/>
  <c r="F58" i="4"/>
  <c r="E58" i="4"/>
  <c r="D58" i="4"/>
  <c r="P64" i="8"/>
  <c r="N64" i="8"/>
  <c r="M64" i="8"/>
  <c r="L64" i="8"/>
  <c r="K64" i="8"/>
  <c r="J64" i="8"/>
  <c r="I64" i="8"/>
  <c r="H64" i="8"/>
  <c r="G64" i="8"/>
  <c r="F64" i="8"/>
  <c r="E64" i="8"/>
  <c r="D64" i="8"/>
  <c r="C64" i="8"/>
  <c r="P88" i="5" l="1"/>
  <c r="N88" i="5"/>
  <c r="M88" i="5"/>
  <c r="L88" i="5"/>
  <c r="K88" i="5"/>
  <c r="J88" i="5"/>
  <c r="I88" i="5"/>
  <c r="H88" i="5"/>
  <c r="G88" i="5"/>
  <c r="F88" i="5"/>
  <c r="E88" i="5"/>
  <c r="D88" i="5"/>
  <c r="C88" i="5"/>
  <c r="C84" i="5"/>
  <c r="O61" i="11" l="1"/>
  <c r="N61" i="11"/>
  <c r="M61" i="11"/>
  <c r="L61" i="11"/>
  <c r="K61" i="11"/>
  <c r="J61" i="11"/>
  <c r="I61" i="11"/>
  <c r="H61" i="11"/>
  <c r="G61" i="11"/>
  <c r="F61" i="11"/>
  <c r="E61" i="11"/>
  <c r="D61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61" i="11"/>
  <c r="C57" i="11"/>
  <c r="C53" i="11"/>
  <c r="P67" i="10"/>
  <c r="N67" i="10"/>
  <c r="M67" i="10"/>
  <c r="L67" i="10"/>
  <c r="K67" i="10"/>
  <c r="J67" i="10"/>
  <c r="I67" i="10"/>
  <c r="H67" i="10"/>
  <c r="G67" i="10"/>
  <c r="F67" i="10"/>
  <c r="E67" i="10"/>
  <c r="D67" i="10"/>
  <c r="P63" i="10"/>
  <c r="N63" i="10"/>
  <c r="M63" i="10"/>
  <c r="L63" i="10"/>
  <c r="K63" i="10"/>
  <c r="J63" i="10"/>
  <c r="I63" i="10"/>
  <c r="H63" i="10"/>
  <c r="G63" i="10"/>
  <c r="F63" i="10"/>
  <c r="E63" i="10"/>
  <c r="D63" i="10"/>
  <c r="P59" i="10"/>
  <c r="N59" i="10"/>
  <c r="M59" i="10"/>
  <c r="L59" i="10"/>
  <c r="K59" i="10"/>
  <c r="J59" i="10"/>
  <c r="I59" i="10"/>
  <c r="H59" i="10"/>
  <c r="G59" i="10"/>
  <c r="F59" i="10"/>
  <c r="E59" i="10"/>
  <c r="D59" i="10"/>
  <c r="C67" i="10"/>
  <c r="C63" i="10"/>
  <c r="C59" i="10"/>
  <c r="P69" i="9"/>
  <c r="N69" i="9"/>
  <c r="M69" i="9"/>
  <c r="L69" i="9"/>
  <c r="K69" i="9"/>
  <c r="J69" i="9"/>
  <c r="I69" i="9"/>
  <c r="H69" i="9"/>
  <c r="G69" i="9"/>
  <c r="F69" i="9"/>
  <c r="E69" i="9"/>
  <c r="D69" i="9"/>
  <c r="P65" i="9"/>
  <c r="N65" i="9"/>
  <c r="M65" i="9"/>
  <c r="L65" i="9"/>
  <c r="K65" i="9"/>
  <c r="J65" i="9"/>
  <c r="I65" i="9"/>
  <c r="H65" i="9"/>
  <c r="G65" i="9"/>
  <c r="F65" i="9"/>
  <c r="E65" i="9"/>
  <c r="D65" i="9"/>
  <c r="P61" i="9"/>
  <c r="N61" i="9"/>
  <c r="M61" i="9"/>
  <c r="L61" i="9"/>
  <c r="K61" i="9"/>
  <c r="J61" i="9"/>
  <c r="I61" i="9"/>
  <c r="H61" i="9"/>
  <c r="G61" i="9"/>
  <c r="F61" i="9"/>
  <c r="E61" i="9"/>
  <c r="D61" i="9"/>
  <c r="C69" i="9"/>
  <c r="C65" i="9"/>
  <c r="C61" i="9"/>
  <c r="P108" i="8"/>
  <c r="N108" i="8"/>
  <c r="M108" i="8"/>
  <c r="L108" i="8"/>
  <c r="K108" i="8"/>
  <c r="J108" i="8"/>
  <c r="I108" i="8"/>
  <c r="H108" i="8"/>
  <c r="G108" i="8"/>
  <c r="F108" i="8"/>
  <c r="E108" i="8"/>
  <c r="D108" i="8"/>
  <c r="P104" i="8"/>
  <c r="N104" i="8"/>
  <c r="M104" i="8"/>
  <c r="L104" i="8"/>
  <c r="K104" i="8"/>
  <c r="J104" i="8"/>
  <c r="I104" i="8"/>
  <c r="H104" i="8"/>
  <c r="G104" i="8"/>
  <c r="F104" i="8"/>
  <c r="E104" i="8"/>
  <c r="D104" i="8"/>
  <c r="C108" i="8"/>
  <c r="C104" i="8"/>
  <c r="P111" i="7"/>
  <c r="N111" i="7"/>
  <c r="M111" i="7"/>
  <c r="L111" i="7"/>
  <c r="K111" i="7"/>
  <c r="J111" i="7"/>
  <c r="I111" i="7"/>
  <c r="H111" i="7"/>
  <c r="G111" i="7"/>
  <c r="F111" i="7"/>
  <c r="E111" i="7"/>
  <c r="D111" i="7"/>
  <c r="P107" i="7"/>
  <c r="N107" i="7"/>
  <c r="M107" i="7"/>
  <c r="L107" i="7"/>
  <c r="K107" i="7"/>
  <c r="J107" i="7"/>
  <c r="I107" i="7"/>
  <c r="H107" i="7"/>
  <c r="G107" i="7"/>
  <c r="F107" i="7"/>
  <c r="E107" i="7"/>
  <c r="D107" i="7"/>
  <c r="P103" i="7"/>
  <c r="N103" i="7"/>
  <c r="M103" i="7"/>
  <c r="L103" i="7"/>
  <c r="K103" i="7"/>
  <c r="J103" i="7"/>
  <c r="I103" i="7"/>
  <c r="H103" i="7"/>
  <c r="G103" i="7"/>
  <c r="F103" i="7"/>
  <c r="E103" i="7"/>
  <c r="D103" i="7"/>
  <c r="P99" i="7"/>
  <c r="N99" i="7"/>
  <c r="M99" i="7"/>
  <c r="L99" i="7"/>
  <c r="K99" i="7"/>
  <c r="J99" i="7"/>
  <c r="I99" i="7"/>
  <c r="H99" i="7"/>
  <c r="G99" i="7"/>
  <c r="F99" i="7"/>
  <c r="E99" i="7"/>
  <c r="D99" i="7"/>
  <c r="C111" i="7"/>
  <c r="C107" i="7"/>
  <c r="C103" i="7"/>
  <c r="C99" i="7"/>
  <c r="P94" i="6"/>
  <c r="N94" i="6"/>
  <c r="M94" i="6"/>
  <c r="L94" i="6"/>
  <c r="K94" i="6"/>
  <c r="J94" i="6"/>
  <c r="I94" i="6"/>
  <c r="H94" i="6"/>
  <c r="G94" i="6"/>
  <c r="F94" i="6"/>
  <c r="E94" i="6"/>
  <c r="D94" i="6"/>
  <c r="C94" i="6"/>
  <c r="P90" i="6"/>
  <c r="N90" i="6"/>
  <c r="M90" i="6"/>
  <c r="L90" i="6"/>
  <c r="K90" i="6"/>
  <c r="J90" i="6"/>
  <c r="I90" i="6"/>
  <c r="H90" i="6"/>
  <c r="G90" i="6"/>
  <c r="F90" i="6"/>
  <c r="E90" i="6"/>
  <c r="D90" i="6"/>
  <c r="C90" i="6"/>
  <c r="P86" i="6"/>
  <c r="N86" i="6"/>
  <c r="M86" i="6"/>
  <c r="L86" i="6"/>
  <c r="K86" i="6"/>
  <c r="J86" i="6"/>
  <c r="I86" i="6"/>
  <c r="H86" i="6"/>
  <c r="G86" i="6"/>
  <c r="F86" i="6"/>
  <c r="E86" i="6"/>
  <c r="D86" i="6"/>
  <c r="J64" i="11" l="1"/>
  <c r="P48" i="11" s="1"/>
  <c r="J70" i="10"/>
  <c r="O55" i="10" s="1"/>
  <c r="J72" i="9"/>
  <c r="J112" i="8"/>
  <c r="I115" i="7"/>
  <c r="P86" i="4"/>
  <c r="N86" i="4"/>
  <c r="M86" i="4"/>
  <c r="L86" i="4"/>
  <c r="K86" i="4"/>
  <c r="J86" i="4"/>
  <c r="I86" i="4"/>
  <c r="H86" i="4"/>
  <c r="G86" i="4"/>
  <c r="F86" i="4"/>
  <c r="E86" i="4"/>
  <c r="P82" i="4"/>
  <c r="N82" i="4"/>
  <c r="M82" i="4"/>
  <c r="L82" i="4"/>
  <c r="K82" i="4"/>
  <c r="J82" i="4"/>
  <c r="I82" i="4"/>
  <c r="H82" i="4"/>
  <c r="G82" i="4"/>
  <c r="F82" i="4"/>
  <c r="E82" i="4"/>
  <c r="D86" i="4"/>
  <c r="D82" i="4"/>
  <c r="P78" i="4"/>
  <c r="N78" i="4"/>
  <c r="M78" i="4"/>
  <c r="L78" i="4"/>
  <c r="K78" i="4"/>
  <c r="J78" i="4"/>
  <c r="I78" i="4"/>
  <c r="H78" i="4"/>
  <c r="G78" i="4"/>
  <c r="F78" i="4"/>
  <c r="E78" i="4"/>
  <c r="D78" i="4"/>
  <c r="P88" i="3"/>
  <c r="N88" i="3"/>
  <c r="M88" i="3"/>
  <c r="L88" i="3"/>
  <c r="K88" i="3"/>
  <c r="J88" i="3"/>
  <c r="I88" i="3"/>
  <c r="H88" i="3"/>
  <c r="G88" i="3"/>
  <c r="F88" i="3"/>
  <c r="E88" i="3"/>
  <c r="D88" i="3"/>
  <c r="P80" i="3"/>
  <c r="N80" i="3"/>
  <c r="M80" i="3"/>
  <c r="L80" i="3"/>
  <c r="K80" i="3"/>
  <c r="J80" i="3"/>
  <c r="I80" i="3"/>
  <c r="H80" i="3"/>
  <c r="G80" i="3"/>
  <c r="F80" i="3"/>
  <c r="E80" i="3"/>
  <c r="D80" i="3"/>
  <c r="P76" i="3"/>
  <c r="N76" i="3"/>
  <c r="M76" i="3"/>
  <c r="L76" i="3"/>
  <c r="K76" i="3"/>
  <c r="J76" i="3"/>
  <c r="I76" i="3"/>
  <c r="H76" i="3"/>
  <c r="G76" i="3"/>
  <c r="F76" i="3"/>
  <c r="E76" i="3"/>
  <c r="D76" i="3"/>
  <c r="P93" i="2"/>
  <c r="N93" i="2"/>
  <c r="M93" i="2"/>
  <c r="L93" i="2"/>
  <c r="K93" i="2"/>
  <c r="J93" i="2"/>
  <c r="I93" i="2"/>
  <c r="H93" i="2"/>
  <c r="G93" i="2"/>
  <c r="F93" i="2"/>
  <c r="E93" i="2"/>
  <c r="D93" i="2"/>
  <c r="P89" i="2"/>
  <c r="N89" i="2"/>
  <c r="M89" i="2"/>
  <c r="L89" i="2"/>
  <c r="K89" i="2"/>
  <c r="J89" i="2"/>
  <c r="I89" i="2"/>
  <c r="H89" i="2"/>
  <c r="G89" i="2"/>
  <c r="F89" i="2"/>
  <c r="E89" i="2"/>
  <c r="D89" i="2"/>
  <c r="F85" i="2"/>
  <c r="E85" i="2"/>
  <c r="D85" i="2"/>
  <c r="P88" i="12"/>
  <c r="N88" i="12"/>
  <c r="M88" i="12"/>
  <c r="L88" i="12"/>
  <c r="K88" i="12"/>
  <c r="J88" i="12"/>
  <c r="I88" i="12"/>
  <c r="H88" i="12"/>
  <c r="G88" i="12"/>
  <c r="F88" i="12"/>
  <c r="E88" i="12"/>
  <c r="D88" i="12"/>
  <c r="F84" i="12"/>
  <c r="E84" i="12"/>
  <c r="P84" i="5" l="1"/>
  <c r="N84" i="5"/>
  <c r="M84" i="5"/>
  <c r="L84" i="5"/>
  <c r="K84" i="5"/>
  <c r="J84" i="5"/>
  <c r="I84" i="5"/>
  <c r="H84" i="5"/>
  <c r="G84" i="5"/>
  <c r="F84" i="5"/>
  <c r="E84" i="5"/>
  <c r="D84" i="5"/>
  <c r="P80" i="5"/>
  <c r="N80" i="5"/>
  <c r="M80" i="5"/>
  <c r="L80" i="5"/>
  <c r="K80" i="5"/>
  <c r="J80" i="5"/>
  <c r="I80" i="5"/>
  <c r="H80" i="5"/>
  <c r="G80" i="5"/>
  <c r="F80" i="5"/>
  <c r="E80" i="5"/>
  <c r="D80" i="5"/>
  <c r="C80" i="5"/>
  <c r="J92" i="5" s="1"/>
  <c r="O71" i="5" s="1"/>
  <c r="C90" i="4" l="1"/>
  <c r="C86" i="4"/>
  <c r="C82" i="4"/>
  <c r="C78" i="4"/>
  <c r="J94" i="4" s="1"/>
  <c r="C88" i="3"/>
  <c r="C84" i="3"/>
  <c r="C80" i="3"/>
  <c r="C76" i="3"/>
  <c r="C97" i="2"/>
  <c r="O97" i="2" s="1"/>
  <c r="O98" i="2" s="1"/>
  <c r="C93" i="2"/>
  <c r="C89" i="2"/>
  <c r="C85" i="2"/>
  <c r="D84" i="12"/>
  <c r="P73" i="12"/>
  <c r="N73" i="12"/>
  <c r="M73" i="12"/>
  <c r="L73" i="12"/>
  <c r="K73" i="12"/>
  <c r="J73" i="12"/>
  <c r="I73" i="12"/>
  <c r="H73" i="12"/>
  <c r="G73" i="12"/>
  <c r="F73" i="12"/>
  <c r="E73" i="12"/>
  <c r="D73" i="12"/>
  <c r="J91" i="3" l="1"/>
  <c r="F80" i="12"/>
  <c r="J91" i="12"/>
  <c r="O76" i="12" s="1"/>
  <c r="P97" i="2"/>
  <c r="L97" i="2"/>
  <c r="H97" i="2"/>
  <c r="E97" i="2"/>
  <c r="G97" i="2"/>
  <c r="I97" i="2"/>
  <c r="K97" i="2"/>
  <c r="N97" i="2"/>
  <c r="J97" i="2"/>
  <c r="M97" i="2"/>
  <c r="F97" i="2"/>
  <c r="D97" i="2"/>
  <c r="P80" i="12"/>
  <c r="H80" i="12"/>
  <c r="L80" i="12"/>
  <c r="E80" i="12"/>
  <c r="N80" i="12"/>
  <c r="G80" i="12"/>
  <c r="J80" i="12"/>
  <c r="K80" i="12"/>
  <c r="D80" i="12"/>
  <c r="M80" i="12"/>
  <c r="I80" i="12"/>
  <c r="P38" i="8"/>
  <c r="N38" i="8"/>
  <c r="M38" i="8"/>
  <c r="L38" i="8"/>
  <c r="K38" i="8"/>
  <c r="J38" i="8"/>
  <c r="I38" i="8"/>
  <c r="H38" i="8"/>
  <c r="G38" i="8"/>
  <c r="F38" i="8"/>
  <c r="E38" i="8"/>
  <c r="D38" i="8"/>
  <c r="C38" i="8"/>
  <c r="P64" i="4"/>
  <c r="N64" i="4"/>
  <c r="M64" i="4"/>
  <c r="L64" i="4"/>
  <c r="K64" i="4"/>
  <c r="J64" i="4"/>
  <c r="I64" i="4"/>
  <c r="H64" i="4"/>
  <c r="G64" i="4"/>
  <c r="F64" i="4"/>
  <c r="E64" i="4"/>
  <c r="D64" i="4"/>
  <c r="C64" i="4"/>
  <c r="P52" i="10" l="1"/>
  <c r="N52" i="10"/>
  <c r="M52" i="10"/>
  <c r="L52" i="10"/>
  <c r="K52" i="10"/>
  <c r="J52" i="10"/>
  <c r="I52" i="10"/>
  <c r="H52" i="10"/>
  <c r="G52" i="10"/>
  <c r="F52" i="10"/>
  <c r="E52" i="10"/>
  <c r="D52" i="10"/>
  <c r="C52" i="10" l="1"/>
  <c r="P52" i="9" l="1"/>
  <c r="N52" i="9"/>
  <c r="M52" i="9"/>
  <c r="L52" i="9"/>
  <c r="K52" i="9"/>
  <c r="J52" i="9"/>
  <c r="I52" i="9"/>
  <c r="H52" i="9"/>
  <c r="G52" i="9"/>
  <c r="F52" i="9"/>
  <c r="E52" i="9"/>
  <c r="D52" i="9"/>
  <c r="C52" i="9"/>
  <c r="P33" i="9"/>
  <c r="N33" i="9"/>
  <c r="M33" i="9"/>
  <c r="L33" i="9"/>
  <c r="K33" i="9"/>
  <c r="J33" i="9"/>
  <c r="I33" i="9"/>
  <c r="H33" i="9"/>
  <c r="G33" i="9"/>
  <c r="F33" i="9"/>
  <c r="E33" i="9"/>
  <c r="D33" i="9"/>
  <c r="C33" i="9"/>
  <c r="Q3" i="3"/>
  <c r="Q4" i="3"/>
  <c r="Q5" i="3"/>
  <c r="Q9" i="3"/>
  <c r="Q10" i="3"/>
  <c r="Q11" i="3"/>
  <c r="Q12" i="3"/>
  <c r="Q13" i="3"/>
  <c r="Q14" i="3"/>
  <c r="Q18" i="3"/>
  <c r="Q19" i="3"/>
  <c r="Q20" i="3"/>
  <c r="Q24" i="3"/>
  <c r="Q26" i="3"/>
  <c r="Q27" i="3"/>
  <c r="P46" i="2"/>
  <c r="M46" i="2"/>
  <c r="L46" i="2"/>
  <c r="K46" i="2"/>
  <c r="J46" i="2"/>
  <c r="I46" i="2"/>
  <c r="H46" i="2"/>
  <c r="G46" i="2"/>
  <c r="F46" i="2"/>
  <c r="E46" i="2"/>
  <c r="D46" i="2"/>
  <c r="C46" i="2"/>
  <c r="Q29" i="3" l="1"/>
  <c r="Q6" i="3"/>
  <c r="Q21" i="3"/>
  <c r="Q15" i="3"/>
  <c r="P38" i="3" l="1"/>
  <c r="N38" i="3"/>
  <c r="M38" i="3"/>
  <c r="L38" i="3"/>
  <c r="K38" i="3"/>
  <c r="J38" i="3"/>
  <c r="I38" i="3"/>
  <c r="H38" i="3"/>
  <c r="G38" i="3"/>
  <c r="F38" i="3"/>
  <c r="E38" i="3"/>
  <c r="D38" i="3"/>
  <c r="C38" i="3"/>
  <c r="P36" i="10" l="1"/>
  <c r="N36" i="10"/>
  <c r="M36" i="10"/>
  <c r="L36" i="10"/>
  <c r="K36" i="10"/>
  <c r="J36" i="10"/>
  <c r="I36" i="10"/>
  <c r="H36" i="10"/>
  <c r="G36" i="10"/>
  <c r="F36" i="10"/>
  <c r="E36" i="10"/>
  <c r="D36" i="10"/>
  <c r="C36" i="10"/>
  <c r="P48" i="3" l="1"/>
  <c r="N48" i="3"/>
  <c r="M48" i="3"/>
  <c r="L48" i="3"/>
  <c r="K48" i="3"/>
  <c r="J48" i="3"/>
  <c r="I48" i="3"/>
  <c r="H48" i="3"/>
  <c r="G48" i="3"/>
  <c r="F48" i="3"/>
  <c r="E48" i="3"/>
  <c r="D48" i="3"/>
  <c r="C48" i="3"/>
  <c r="Q33" i="10" l="1"/>
  <c r="Q34" i="10"/>
  <c r="P11" i="9"/>
  <c r="N11" i="9"/>
  <c r="M11" i="9"/>
  <c r="L11" i="9"/>
  <c r="K11" i="9"/>
  <c r="J11" i="9"/>
  <c r="H11" i="9"/>
  <c r="G11" i="9"/>
  <c r="F11" i="9"/>
  <c r="E11" i="9"/>
  <c r="D11" i="9"/>
  <c r="C11" i="9"/>
  <c r="I11" i="9"/>
  <c r="Q10" i="9" l="1"/>
  <c r="Q9" i="9"/>
  <c r="P39" i="9" l="1"/>
  <c r="N39" i="9"/>
  <c r="M39" i="9"/>
  <c r="L39" i="9"/>
  <c r="K39" i="9"/>
  <c r="J39" i="9"/>
  <c r="I39" i="9"/>
  <c r="H39" i="9"/>
  <c r="G39" i="9"/>
  <c r="F39" i="9"/>
  <c r="E39" i="9"/>
  <c r="D39" i="9"/>
  <c r="C39" i="9"/>
  <c r="Q68" i="4" l="1"/>
  <c r="P31" i="2"/>
  <c r="N31" i="2"/>
  <c r="M31" i="2"/>
  <c r="L31" i="2"/>
  <c r="K31" i="2"/>
  <c r="J31" i="2"/>
  <c r="I31" i="2"/>
  <c r="H31" i="2"/>
  <c r="P71" i="4" l="1"/>
  <c r="N71" i="4"/>
  <c r="M71" i="4"/>
  <c r="L71" i="4"/>
  <c r="K71" i="4"/>
  <c r="J71" i="4"/>
  <c r="I71" i="4"/>
  <c r="H71" i="4"/>
  <c r="G71" i="4"/>
  <c r="F71" i="4"/>
  <c r="E71" i="4"/>
  <c r="D71" i="4"/>
  <c r="C71" i="4"/>
  <c r="P69" i="2"/>
  <c r="N69" i="2"/>
  <c r="M69" i="2"/>
  <c r="L69" i="2"/>
  <c r="K69" i="2"/>
  <c r="J69" i="2"/>
  <c r="I69" i="2"/>
  <c r="H69" i="2"/>
  <c r="G69" i="2"/>
  <c r="F69" i="2"/>
  <c r="E69" i="2"/>
  <c r="C69" i="2"/>
  <c r="O21" i="11" l="1"/>
  <c r="N21" i="11"/>
  <c r="M21" i="11"/>
  <c r="L21" i="11"/>
  <c r="K21" i="11"/>
  <c r="J21" i="11"/>
  <c r="I21" i="11"/>
  <c r="H21" i="11"/>
  <c r="G21" i="11"/>
  <c r="F21" i="11"/>
  <c r="E21" i="11"/>
  <c r="D21" i="11"/>
  <c r="C21" i="11"/>
  <c r="Q47" i="5"/>
  <c r="K39" i="11" l="1"/>
  <c r="J39" i="11"/>
  <c r="I39" i="11"/>
  <c r="H39" i="11"/>
  <c r="G39" i="11"/>
  <c r="F39" i="11"/>
  <c r="E39" i="11"/>
  <c r="D39" i="11"/>
  <c r="C39" i="11"/>
  <c r="I28" i="10"/>
  <c r="H28" i="10"/>
  <c r="G28" i="10"/>
  <c r="F28" i="10"/>
  <c r="E28" i="10"/>
  <c r="D28" i="10"/>
  <c r="C28" i="10" l="1"/>
  <c r="P46" i="9"/>
  <c r="N46" i="9"/>
  <c r="M46" i="9"/>
  <c r="L46" i="9"/>
  <c r="K46" i="9"/>
  <c r="J46" i="9"/>
  <c r="I46" i="9"/>
  <c r="H46" i="9"/>
  <c r="G46" i="9"/>
  <c r="F46" i="9"/>
  <c r="E46" i="9"/>
  <c r="D46" i="9"/>
  <c r="C46" i="9"/>
  <c r="P25" i="9"/>
  <c r="N25" i="9"/>
  <c r="M25" i="9"/>
  <c r="L25" i="9"/>
  <c r="K25" i="9"/>
  <c r="J25" i="9"/>
  <c r="I25" i="9"/>
  <c r="H25" i="9"/>
  <c r="G25" i="9"/>
  <c r="F25" i="9"/>
  <c r="E25" i="9"/>
  <c r="D25" i="9"/>
  <c r="C25" i="9"/>
  <c r="Q20" i="9"/>
  <c r="P52" i="8"/>
  <c r="N52" i="8"/>
  <c r="M52" i="8"/>
  <c r="L52" i="8"/>
  <c r="K52" i="8"/>
  <c r="J52" i="8"/>
  <c r="I52" i="8"/>
  <c r="H52" i="8"/>
  <c r="G52" i="8"/>
  <c r="F52" i="8"/>
  <c r="E52" i="8"/>
  <c r="D52" i="8"/>
  <c r="C52" i="8"/>
  <c r="P27" i="8"/>
  <c r="N27" i="8"/>
  <c r="M27" i="8"/>
  <c r="L27" i="8"/>
  <c r="K27" i="8"/>
  <c r="J27" i="8"/>
  <c r="I27" i="8"/>
  <c r="H27" i="8"/>
  <c r="G27" i="8"/>
  <c r="F27" i="8"/>
  <c r="E27" i="8"/>
  <c r="D27" i="8"/>
  <c r="C27" i="8"/>
  <c r="Q52" i="6"/>
  <c r="Q43" i="6"/>
  <c r="P55" i="6"/>
  <c r="N55" i="6"/>
  <c r="M55" i="6"/>
  <c r="L55" i="6"/>
  <c r="K55" i="6"/>
  <c r="J55" i="6"/>
  <c r="I55" i="6"/>
  <c r="H55" i="6"/>
  <c r="G55" i="6"/>
  <c r="F55" i="6"/>
  <c r="E55" i="6"/>
  <c r="D55" i="6"/>
  <c r="C55" i="6"/>
  <c r="C58" i="4"/>
  <c r="P58" i="2"/>
  <c r="N58" i="2"/>
  <c r="M58" i="2"/>
  <c r="L58" i="2"/>
  <c r="K58" i="2"/>
  <c r="J58" i="2"/>
  <c r="I58" i="2"/>
  <c r="H58" i="2"/>
  <c r="F58" i="2"/>
  <c r="E58" i="2"/>
  <c r="D58" i="2"/>
  <c r="C58" i="2"/>
  <c r="P35" i="2"/>
  <c r="N35" i="2"/>
  <c r="M35" i="2"/>
  <c r="L35" i="2"/>
  <c r="K35" i="2"/>
  <c r="J35" i="2"/>
  <c r="I35" i="2"/>
  <c r="H35" i="2"/>
  <c r="G35" i="2"/>
  <c r="F35" i="2"/>
  <c r="E35" i="2"/>
  <c r="D35" i="2"/>
  <c r="C35" i="2"/>
  <c r="C73" i="12"/>
  <c r="P16" i="12"/>
  <c r="N16" i="12"/>
  <c r="M16" i="12"/>
  <c r="L16" i="12"/>
  <c r="K16" i="12"/>
  <c r="J16" i="12"/>
  <c r="I16" i="12"/>
  <c r="H16" i="12"/>
  <c r="G16" i="12"/>
  <c r="F16" i="12"/>
  <c r="E16" i="12"/>
  <c r="D16" i="12"/>
  <c r="P44" i="12"/>
  <c r="N44" i="12"/>
  <c r="M44" i="12"/>
  <c r="K44" i="12"/>
  <c r="J44" i="12"/>
  <c r="I44" i="12"/>
  <c r="H44" i="12"/>
  <c r="G44" i="12"/>
  <c r="F44" i="12"/>
  <c r="E44" i="12"/>
  <c r="D44" i="12"/>
  <c r="C44" i="12"/>
  <c r="C16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P1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P21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P32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P37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P56" i="12"/>
  <c r="C67" i="12"/>
  <c r="D67" i="12"/>
  <c r="E67" i="12"/>
  <c r="F67" i="12"/>
  <c r="G67" i="12"/>
  <c r="H67" i="12"/>
  <c r="I67" i="12"/>
  <c r="J67" i="12"/>
  <c r="K67" i="12"/>
  <c r="L67" i="12"/>
  <c r="M67" i="12"/>
  <c r="N67" i="12"/>
  <c r="P67" i="12"/>
  <c r="O84" i="12" l="1"/>
  <c r="O85" i="12" s="1"/>
  <c r="C83" i="12"/>
  <c r="K72" i="3"/>
  <c r="K71" i="3"/>
  <c r="H72" i="3"/>
  <c r="H71" i="3"/>
  <c r="L72" i="3"/>
  <c r="L71" i="3"/>
  <c r="N72" i="3"/>
  <c r="N71" i="3"/>
  <c r="P72" i="3"/>
  <c r="P71" i="3"/>
  <c r="I72" i="3"/>
  <c r="I71" i="3"/>
  <c r="M72" i="3"/>
  <c r="M71" i="3"/>
  <c r="J72" i="3"/>
  <c r="J71" i="3"/>
  <c r="E68" i="9"/>
  <c r="E70" i="9" s="1"/>
  <c r="E64" i="9"/>
  <c r="E66" i="9" s="1"/>
  <c r="E60" i="9"/>
  <c r="E62" i="9" s="1"/>
  <c r="D68" i="9"/>
  <c r="D70" i="9" s="1"/>
  <c r="D64" i="9"/>
  <c r="D66" i="9" s="1"/>
  <c r="D60" i="9"/>
  <c r="D62" i="9" s="1"/>
  <c r="P68" i="9"/>
  <c r="P70" i="9" s="1"/>
  <c r="P64" i="9"/>
  <c r="P66" i="9" s="1"/>
  <c r="P60" i="9"/>
  <c r="P62" i="9" s="1"/>
  <c r="N64" i="9"/>
  <c r="N66" i="9" s="1"/>
  <c r="N68" i="9"/>
  <c r="N70" i="9" s="1"/>
  <c r="N60" i="9"/>
  <c r="N62" i="9" s="1"/>
  <c r="C87" i="3"/>
  <c r="C89" i="3" s="1"/>
  <c r="C79" i="3"/>
  <c r="C81" i="3" s="1"/>
  <c r="C83" i="3"/>
  <c r="C85" i="3" s="1"/>
  <c r="C75" i="3"/>
  <c r="C77" i="3" s="1"/>
  <c r="G87" i="3"/>
  <c r="G89" i="3" s="1"/>
  <c r="G79" i="3"/>
  <c r="G81" i="3" s="1"/>
  <c r="G83" i="3"/>
  <c r="G85" i="3" s="1"/>
  <c r="G75" i="3"/>
  <c r="G77" i="3" s="1"/>
  <c r="N79" i="3"/>
  <c r="N81" i="3" s="1"/>
  <c r="N83" i="3"/>
  <c r="N85" i="3" s="1"/>
  <c r="N75" i="3"/>
  <c r="N77" i="3" s="1"/>
  <c r="N87" i="3"/>
  <c r="N89" i="3" s="1"/>
  <c r="D83" i="3"/>
  <c r="D85" i="3" s="1"/>
  <c r="D75" i="3"/>
  <c r="D77" i="3" s="1"/>
  <c r="D79" i="3"/>
  <c r="D81" i="3" s="1"/>
  <c r="D87" i="3"/>
  <c r="D89" i="3" s="1"/>
  <c r="P79" i="3"/>
  <c r="P81" i="3" s="1"/>
  <c r="P75" i="3"/>
  <c r="P77" i="3" s="1"/>
  <c r="P87" i="3"/>
  <c r="P89" i="3" s="1"/>
  <c r="P83" i="3"/>
  <c r="P85" i="3" s="1"/>
  <c r="E83" i="3"/>
  <c r="E85" i="3" s="1"/>
  <c r="E87" i="3"/>
  <c r="E89" i="3" s="1"/>
  <c r="E75" i="3"/>
  <c r="E77" i="3" s="1"/>
  <c r="E79" i="3"/>
  <c r="E81" i="3" s="1"/>
  <c r="H75" i="3"/>
  <c r="H77" i="3" s="1"/>
  <c r="H79" i="3"/>
  <c r="H81" i="3" s="1"/>
  <c r="H87" i="3"/>
  <c r="H89" i="3" s="1"/>
  <c r="H83" i="3"/>
  <c r="H85" i="3" s="1"/>
  <c r="F79" i="3"/>
  <c r="F81" i="3" s="1"/>
  <c r="F75" i="3"/>
  <c r="F77" i="3" s="1"/>
  <c r="F83" i="3"/>
  <c r="F85" i="3" s="1"/>
  <c r="F87" i="3"/>
  <c r="F89" i="3" s="1"/>
  <c r="M68" i="9"/>
  <c r="M70" i="9" s="1"/>
  <c r="M60" i="9"/>
  <c r="M62" i="9" s="1"/>
  <c r="M64" i="9"/>
  <c r="M66" i="9" s="1"/>
  <c r="M87" i="3"/>
  <c r="M89" i="3" s="1"/>
  <c r="M83" i="3"/>
  <c r="M85" i="3" s="1"/>
  <c r="M75" i="3"/>
  <c r="M77" i="3" s="1"/>
  <c r="M79" i="3"/>
  <c r="M81" i="3" s="1"/>
  <c r="L60" i="9"/>
  <c r="L62" i="9" s="1"/>
  <c r="L68" i="9"/>
  <c r="L70" i="9" s="1"/>
  <c r="L64" i="9"/>
  <c r="L66" i="9" s="1"/>
  <c r="L87" i="3"/>
  <c r="L89" i="3" s="1"/>
  <c r="L83" i="3"/>
  <c r="L85" i="3" s="1"/>
  <c r="L79" i="3"/>
  <c r="L81" i="3" s="1"/>
  <c r="L75" i="3"/>
  <c r="L77" i="3" s="1"/>
  <c r="K68" i="9"/>
  <c r="K70" i="9" s="1"/>
  <c r="K60" i="9"/>
  <c r="K62" i="9" s="1"/>
  <c r="K64" i="9"/>
  <c r="K66" i="9" s="1"/>
  <c r="K79" i="3"/>
  <c r="K81" i="3" s="1"/>
  <c r="K75" i="3"/>
  <c r="K77" i="3" s="1"/>
  <c r="K83" i="3"/>
  <c r="K85" i="3" s="1"/>
  <c r="K87" i="3"/>
  <c r="K89" i="3" s="1"/>
  <c r="J64" i="9"/>
  <c r="J66" i="9" s="1"/>
  <c r="J68" i="9"/>
  <c r="J70" i="9" s="1"/>
  <c r="J60" i="9"/>
  <c r="J62" i="9" s="1"/>
  <c r="J83" i="3"/>
  <c r="J85" i="3" s="1"/>
  <c r="J79" i="3"/>
  <c r="J81" i="3" s="1"/>
  <c r="J75" i="3"/>
  <c r="J77" i="3" s="1"/>
  <c r="J87" i="3"/>
  <c r="J89" i="3" s="1"/>
  <c r="I64" i="9"/>
  <c r="I66" i="9" s="1"/>
  <c r="I68" i="9"/>
  <c r="I70" i="9" s="1"/>
  <c r="I60" i="9"/>
  <c r="I62" i="9" s="1"/>
  <c r="I87" i="3"/>
  <c r="I89" i="3" s="1"/>
  <c r="I79" i="3"/>
  <c r="I81" i="3" s="1"/>
  <c r="I83" i="3"/>
  <c r="I85" i="3" s="1"/>
  <c r="I75" i="3"/>
  <c r="I77" i="3" s="1"/>
  <c r="H68" i="9"/>
  <c r="H70" i="9" s="1"/>
  <c r="H60" i="9"/>
  <c r="H62" i="9" s="1"/>
  <c r="H64" i="9"/>
  <c r="H66" i="9" s="1"/>
  <c r="E83" i="12"/>
  <c r="E85" i="12" s="1"/>
  <c r="H83" i="12"/>
  <c r="H79" i="12"/>
  <c r="H81" i="12" s="1"/>
  <c r="L83" i="12"/>
  <c r="L79" i="12"/>
  <c r="L81" i="12" s="1"/>
  <c r="P83" i="12"/>
  <c r="P79" i="12"/>
  <c r="P81" i="12" s="1"/>
  <c r="G84" i="12"/>
  <c r="H84" i="12"/>
  <c r="C85" i="12"/>
  <c r="C79" i="12"/>
  <c r="C81" i="12" s="1"/>
  <c r="C76" i="12"/>
  <c r="C75" i="12"/>
  <c r="I83" i="12"/>
  <c r="I79" i="12"/>
  <c r="I81" i="12" s="1"/>
  <c r="M83" i="12"/>
  <c r="M79" i="12"/>
  <c r="M81" i="12" s="1"/>
  <c r="J83" i="12"/>
  <c r="J79" i="12"/>
  <c r="J81" i="12" s="1"/>
  <c r="N83" i="12"/>
  <c r="N79" i="12"/>
  <c r="N81" i="12" s="1"/>
  <c r="D79" i="12"/>
  <c r="D81" i="12" s="1"/>
  <c r="D83" i="12"/>
  <c r="D85" i="12" s="1"/>
  <c r="K83" i="12"/>
  <c r="K79" i="12"/>
  <c r="K81" i="12" s="1"/>
  <c r="G64" i="9"/>
  <c r="G66" i="9" s="1"/>
  <c r="G68" i="9"/>
  <c r="G70" i="9" s="1"/>
  <c r="G60" i="9"/>
  <c r="G62" i="9" s="1"/>
  <c r="G83" i="12"/>
  <c r="G79" i="12"/>
  <c r="G81" i="12" s="1"/>
  <c r="F64" i="9"/>
  <c r="F66" i="9" s="1"/>
  <c r="F60" i="9"/>
  <c r="F62" i="9" s="1"/>
  <c r="F68" i="9"/>
  <c r="F70" i="9" s="1"/>
  <c r="N84" i="12"/>
  <c r="J84" i="12"/>
  <c r="P84" i="12"/>
  <c r="K84" i="12"/>
  <c r="M84" i="12"/>
  <c r="I84" i="12"/>
  <c r="F83" i="12"/>
  <c r="F85" i="12" s="1"/>
  <c r="L84" i="12"/>
  <c r="F79" i="12"/>
  <c r="F81" i="12" s="1"/>
  <c r="C68" i="9"/>
  <c r="C70" i="9" s="1"/>
  <c r="C60" i="9"/>
  <c r="C62" i="9" s="1"/>
  <c r="C64" i="9"/>
  <c r="C66" i="9" s="1"/>
  <c r="E79" i="12"/>
  <c r="E81" i="12" s="1"/>
  <c r="L76" i="12"/>
  <c r="P76" i="12"/>
  <c r="J76" i="12"/>
  <c r="K76" i="12"/>
  <c r="N76" i="12"/>
  <c r="M76" i="12"/>
  <c r="N75" i="12"/>
  <c r="K75" i="12"/>
  <c r="H75" i="12"/>
  <c r="E75" i="12"/>
  <c r="L75" i="12"/>
  <c r="I75" i="12"/>
  <c r="F75" i="12"/>
  <c r="P75" i="12"/>
  <c r="G75" i="12"/>
  <c r="M75" i="12"/>
  <c r="J75" i="12"/>
  <c r="D75" i="12"/>
  <c r="H85" i="12" l="1"/>
  <c r="I85" i="12"/>
  <c r="J85" i="12"/>
  <c r="N85" i="12"/>
  <c r="M85" i="12"/>
  <c r="K85" i="12"/>
  <c r="P85" i="12"/>
  <c r="L85" i="12"/>
  <c r="G85" i="12"/>
  <c r="M62" i="6"/>
  <c r="Q46" i="7" l="1"/>
  <c r="Q20" i="4"/>
  <c r="Q72" i="12" l="1"/>
  <c r="N39" i="11" l="1"/>
  <c r="M39" i="11"/>
  <c r="L39" i="11"/>
  <c r="O39" i="11"/>
  <c r="N28" i="10"/>
  <c r="M28" i="10"/>
  <c r="L28" i="10"/>
  <c r="K28" i="10"/>
  <c r="J28" i="10"/>
  <c r="P28" i="10"/>
  <c r="N13" i="8"/>
  <c r="M13" i="8"/>
  <c r="L13" i="8"/>
  <c r="K13" i="8"/>
  <c r="J13" i="8"/>
  <c r="I13" i="8"/>
  <c r="H13" i="8"/>
  <c r="G13" i="8"/>
  <c r="F13" i="8"/>
  <c r="E13" i="8"/>
  <c r="D13" i="8"/>
  <c r="P13" i="8"/>
  <c r="G31" i="2"/>
  <c r="F31" i="2"/>
  <c r="E31" i="2"/>
  <c r="E81" i="2" s="1"/>
  <c r="D31" i="2"/>
  <c r="C31" i="2"/>
  <c r="Q21" i="4" l="1"/>
  <c r="Q4" i="10" l="1"/>
  <c r="P50" i="5" l="1"/>
  <c r="N50" i="5"/>
  <c r="M50" i="5"/>
  <c r="L50" i="5"/>
  <c r="K50" i="5"/>
  <c r="J50" i="5"/>
  <c r="I50" i="5"/>
  <c r="H50" i="5"/>
  <c r="G50" i="5"/>
  <c r="F50" i="5"/>
  <c r="E50" i="5"/>
  <c r="D50" i="5"/>
  <c r="C50" i="5"/>
  <c r="Q50" i="4"/>
  <c r="Q29" i="4"/>
  <c r="P33" i="4"/>
  <c r="N33" i="4"/>
  <c r="M33" i="4"/>
  <c r="L33" i="4"/>
  <c r="K33" i="4"/>
  <c r="J33" i="4"/>
  <c r="I33" i="4"/>
  <c r="H33" i="4"/>
  <c r="G33" i="4"/>
  <c r="F33" i="4"/>
  <c r="E33" i="4"/>
  <c r="D33" i="4"/>
  <c r="C33" i="4"/>
  <c r="M96" i="2" l="1"/>
  <c r="M98" i="2" s="1"/>
  <c r="M84" i="2"/>
  <c r="M86" i="2" s="1"/>
  <c r="M92" i="2"/>
  <c r="M94" i="2" s="1"/>
  <c r="M88" i="2"/>
  <c r="M90" i="2" s="1"/>
  <c r="J92" i="2"/>
  <c r="J94" i="2" s="1"/>
  <c r="J88" i="2"/>
  <c r="J90" i="2" s="1"/>
  <c r="J84" i="2"/>
  <c r="J86" i="2" s="1"/>
  <c r="J96" i="2"/>
  <c r="J98" i="2" s="1"/>
  <c r="N84" i="2"/>
  <c r="N86" i="2" s="1"/>
  <c r="N96" i="2"/>
  <c r="N98" i="2" s="1"/>
  <c r="N92" i="2"/>
  <c r="N94" i="2" s="1"/>
  <c r="N88" i="2"/>
  <c r="N90" i="2" s="1"/>
  <c r="D92" i="2"/>
  <c r="D94" i="2" s="1"/>
  <c r="D88" i="2"/>
  <c r="D90" i="2" s="1"/>
  <c r="D84" i="2"/>
  <c r="D86" i="2" s="1"/>
  <c r="D96" i="2"/>
  <c r="D98" i="2" s="1"/>
  <c r="K96" i="2"/>
  <c r="K98" i="2" s="1"/>
  <c r="K92" i="2"/>
  <c r="K94" i="2" s="1"/>
  <c r="K88" i="2"/>
  <c r="K90" i="2" s="1"/>
  <c r="K84" i="2"/>
  <c r="K86" i="2" s="1"/>
  <c r="E96" i="2"/>
  <c r="E98" i="2" s="1"/>
  <c r="E92" i="2"/>
  <c r="E94" i="2" s="1"/>
  <c r="E88" i="2"/>
  <c r="E90" i="2" s="1"/>
  <c r="E84" i="2"/>
  <c r="E86" i="2" s="1"/>
  <c r="L92" i="2"/>
  <c r="L94" i="2" s="1"/>
  <c r="L88" i="2"/>
  <c r="L90" i="2" s="1"/>
  <c r="L84" i="2"/>
  <c r="L86" i="2" s="1"/>
  <c r="L96" i="2"/>
  <c r="L98" i="2" s="1"/>
  <c r="P92" i="2"/>
  <c r="P94" i="2" s="1"/>
  <c r="P88" i="2"/>
  <c r="P90" i="2" s="1"/>
  <c r="P84" i="2"/>
  <c r="P86" i="2" s="1"/>
  <c r="P96" i="2"/>
  <c r="P98" i="2" s="1"/>
  <c r="I92" i="2"/>
  <c r="I94" i="2" s="1"/>
  <c r="I88" i="2"/>
  <c r="I90" i="2" s="1"/>
  <c r="I96" i="2"/>
  <c r="I98" i="2" s="1"/>
  <c r="I84" i="2"/>
  <c r="I86" i="2" s="1"/>
  <c r="H84" i="2"/>
  <c r="H86" i="2" s="1"/>
  <c r="H92" i="2"/>
  <c r="H94" i="2" s="1"/>
  <c r="H96" i="2"/>
  <c r="H98" i="2" s="1"/>
  <c r="H88" i="2"/>
  <c r="H90" i="2" s="1"/>
  <c r="G88" i="2"/>
  <c r="G90" i="2" s="1"/>
  <c r="G84" i="2"/>
  <c r="G92" i="2"/>
  <c r="G94" i="2" s="1"/>
  <c r="G96" i="2"/>
  <c r="G98" i="2" s="1"/>
  <c r="F92" i="2"/>
  <c r="F94" i="2" s="1"/>
  <c r="F96" i="2"/>
  <c r="F98" i="2" s="1"/>
  <c r="F88" i="2"/>
  <c r="F90" i="2" s="1"/>
  <c r="F84" i="2"/>
  <c r="F86" i="2" s="1"/>
  <c r="O45" i="11"/>
  <c r="N45" i="11"/>
  <c r="M45" i="11"/>
  <c r="L45" i="11"/>
  <c r="K45" i="11"/>
  <c r="J45" i="11"/>
  <c r="I45" i="11"/>
  <c r="H45" i="11"/>
  <c r="G45" i="11"/>
  <c r="F45" i="11"/>
  <c r="E45" i="11"/>
  <c r="D45" i="11"/>
  <c r="P6" i="8"/>
  <c r="N6" i="8"/>
  <c r="M6" i="8"/>
  <c r="L6" i="8"/>
  <c r="K6" i="8"/>
  <c r="J6" i="8"/>
  <c r="I6" i="8"/>
  <c r="H6" i="8"/>
  <c r="G6" i="8"/>
  <c r="F6" i="8"/>
  <c r="E6" i="8"/>
  <c r="D6" i="8"/>
  <c r="P68" i="7"/>
  <c r="N68" i="7"/>
  <c r="M68" i="7"/>
  <c r="L68" i="7"/>
  <c r="K68" i="7"/>
  <c r="J68" i="7"/>
  <c r="I68" i="7"/>
  <c r="H68" i="7"/>
  <c r="G68" i="7"/>
  <c r="F68" i="7"/>
  <c r="E68" i="7"/>
  <c r="D68" i="7"/>
  <c r="P62" i="6"/>
  <c r="N62" i="6"/>
  <c r="L62" i="6"/>
  <c r="K62" i="6"/>
  <c r="J62" i="6"/>
  <c r="I62" i="6"/>
  <c r="H62" i="6"/>
  <c r="G62" i="6"/>
  <c r="F62" i="6"/>
  <c r="E62" i="6"/>
  <c r="D62" i="6"/>
  <c r="Q47" i="6"/>
  <c r="Q36" i="6"/>
  <c r="Q21" i="6"/>
  <c r="Q20" i="6"/>
  <c r="P23" i="6"/>
  <c r="N23" i="6"/>
  <c r="M23" i="6"/>
  <c r="L23" i="6"/>
  <c r="K23" i="6"/>
  <c r="J23" i="6"/>
  <c r="I23" i="6"/>
  <c r="H23" i="6"/>
  <c r="G23" i="6"/>
  <c r="F23" i="6"/>
  <c r="E23" i="6"/>
  <c r="D23" i="6"/>
  <c r="C23" i="6"/>
  <c r="Q15" i="6"/>
  <c r="P17" i="6"/>
  <c r="N17" i="6"/>
  <c r="M17" i="6"/>
  <c r="L17" i="6"/>
  <c r="K17" i="6"/>
  <c r="J17" i="6"/>
  <c r="I17" i="6"/>
  <c r="H17" i="6"/>
  <c r="G17" i="6"/>
  <c r="F17" i="6"/>
  <c r="E17" i="6"/>
  <c r="D17" i="6"/>
  <c r="C17" i="6"/>
  <c r="Q41" i="5"/>
  <c r="P44" i="5"/>
  <c r="N44" i="5"/>
  <c r="M44" i="5"/>
  <c r="L44" i="5"/>
  <c r="K44" i="5"/>
  <c r="J44" i="5"/>
  <c r="I44" i="5"/>
  <c r="H44" i="5"/>
  <c r="G44" i="5"/>
  <c r="F44" i="5"/>
  <c r="E44" i="5"/>
  <c r="D44" i="5"/>
  <c r="Q67" i="4"/>
  <c r="Q61" i="4"/>
  <c r="Q33" i="3"/>
  <c r="Q66" i="2"/>
  <c r="Q56" i="2"/>
  <c r="Q50" i="2"/>
  <c r="Q40" i="2"/>
  <c r="Q26" i="2"/>
  <c r="Q17" i="2"/>
  <c r="Q6" i="2"/>
  <c r="Q30" i="12"/>
  <c r="Q15" i="12"/>
  <c r="O14" i="11" l="1"/>
  <c r="N14" i="11"/>
  <c r="M14" i="11"/>
  <c r="L14" i="11"/>
  <c r="K14" i="11"/>
  <c r="J14" i="11"/>
  <c r="I14" i="11"/>
  <c r="H14" i="11"/>
  <c r="G14" i="11"/>
  <c r="F14" i="11"/>
  <c r="E14" i="11"/>
  <c r="D14" i="11"/>
  <c r="C14" i="11"/>
  <c r="O9" i="11"/>
  <c r="N9" i="11"/>
  <c r="M9" i="11"/>
  <c r="L9" i="11"/>
  <c r="K9" i="11"/>
  <c r="J9" i="11"/>
  <c r="I9" i="11"/>
  <c r="H9" i="11"/>
  <c r="G9" i="11"/>
  <c r="F9" i="11"/>
  <c r="E9" i="11"/>
  <c r="D9" i="11"/>
  <c r="Q8" i="11"/>
  <c r="C9" i="11"/>
  <c r="Q45" i="9"/>
  <c r="P56" i="9"/>
  <c r="N56" i="9"/>
  <c r="M56" i="9"/>
  <c r="L56" i="9"/>
  <c r="K56" i="9"/>
  <c r="J56" i="9"/>
  <c r="Q32" i="9"/>
  <c r="Q5" i="6"/>
  <c r="P11" i="7"/>
  <c r="N11" i="7"/>
  <c r="M11" i="7"/>
  <c r="L11" i="7"/>
  <c r="K11" i="7"/>
  <c r="J11" i="7"/>
  <c r="I11" i="7"/>
  <c r="H11" i="7"/>
  <c r="G11" i="7"/>
  <c r="F11" i="7"/>
  <c r="E11" i="7"/>
  <c r="D11" i="7"/>
  <c r="C11" i="7"/>
  <c r="Q86" i="7"/>
  <c r="Q36" i="7"/>
  <c r="Q35" i="7"/>
  <c r="P24" i="7"/>
  <c r="N24" i="7"/>
  <c r="M24" i="7"/>
  <c r="L24" i="7"/>
  <c r="K24" i="7"/>
  <c r="J24" i="7"/>
  <c r="I24" i="7"/>
  <c r="H24" i="7"/>
  <c r="G24" i="7"/>
  <c r="F24" i="7"/>
  <c r="E24" i="7"/>
  <c r="D24" i="7"/>
  <c r="Q22" i="7"/>
  <c r="Q9" i="7"/>
  <c r="Q59" i="6"/>
  <c r="Q60" i="5"/>
  <c r="Q42" i="5"/>
  <c r="Q30" i="5"/>
  <c r="Q12" i="5"/>
  <c r="Q4" i="5"/>
  <c r="Q39" i="4"/>
  <c r="Q13" i="4"/>
  <c r="Q4" i="4"/>
  <c r="Q67" i="3"/>
  <c r="Q59" i="3"/>
  <c r="Q52" i="3"/>
  <c r="Q43" i="3"/>
  <c r="Q65" i="12"/>
  <c r="Q4" i="12"/>
  <c r="D52" i="11" l="1"/>
  <c r="D54" i="11" s="1"/>
  <c r="D60" i="11"/>
  <c r="D62" i="11" s="1"/>
  <c r="D56" i="11"/>
  <c r="D58" i="11" s="1"/>
  <c r="K60" i="11"/>
  <c r="K62" i="11" s="1"/>
  <c r="K56" i="11"/>
  <c r="K58" i="11" s="1"/>
  <c r="K52" i="11"/>
  <c r="K54" i="11" s="1"/>
  <c r="E60" i="11"/>
  <c r="E62" i="11" s="1"/>
  <c r="E56" i="11"/>
  <c r="E58" i="11" s="1"/>
  <c r="E52" i="11"/>
  <c r="E54" i="11" s="1"/>
  <c r="H56" i="11"/>
  <c r="H58" i="11" s="1"/>
  <c r="H60" i="11"/>
  <c r="H62" i="11" s="1"/>
  <c r="H52" i="11"/>
  <c r="H54" i="11" s="1"/>
  <c r="L52" i="11"/>
  <c r="L54" i="11" s="1"/>
  <c r="L60" i="11"/>
  <c r="L62" i="11" s="1"/>
  <c r="L56" i="11"/>
  <c r="L58" i="11" s="1"/>
  <c r="O60" i="11"/>
  <c r="O62" i="11" s="1"/>
  <c r="O56" i="11"/>
  <c r="O58" i="11" s="1"/>
  <c r="O52" i="11"/>
  <c r="O54" i="11" s="1"/>
  <c r="I60" i="11"/>
  <c r="I62" i="11" s="1"/>
  <c r="I56" i="11"/>
  <c r="I58" i="11" s="1"/>
  <c r="I52" i="11"/>
  <c r="I54" i="11" s="1"/>
  <c r="M60" i="11"/>
  <c r="M62" i="11" s="1"/>
  <c r="M56" i="11"/>
  <c r="M58" i="11" s="1"/>
  <c r="M52" i="11"/>
  <c r="M54" i="11" s="1"/>
  <c r="F60" i="11"/>
  <c r="F62" i="11" s="1"/>
  <c r="F56" i="11"/>
  <c r="F58" i="11" s="1"/>
  <c r="F52" i="11"/>
  <c r="F54" i="11" s="1"/>
  <c r="C60" i="11"/>
  <c r="C62" i="11" s="1"/>
  <c r="C52" i="11"/>
  <c r="C54" i="11" s="1"/>
  <c r="C56" i="11"/>
  <c r="C58" i="11" s="1"/>
  <c r="G60" i="11"/>
  <c r="G62" i="11" s="1"/>
  <c r="G56" i="11"/>
  <c r="G58" i="11" s="1"/>
  <c r="G52" i="11"/>
  <c r="G54" i="11" s="1"/>
  <c r="J60" i="11"/>
  <c r="J62" i="11" s="1"/>
  <c r="J56" i="11"/>
  <c r="J58" i="11" s="1"/>
  <c r="J52" i="11"/>
  <c r="J54" i="11" s="1"/>
  <c r="N60" i="11"/>
  <c r="N62" i="11" s="1"/>
  <c r="N56" i="11"/>
  <c r="N58" i="11" s="1"/>
  <c r="N52" i="11"/>
  <c r="N54" i="11" s="1"/>
  <c r="L48" i="11"/>
  <c r="J48" i="11"/>
  <c r="M48" i="11"/>
  <c r="O48" i="11"/>
  <c r="K48" i="11"/>
  <c r="N48" i="11"/>
  <c r="Q74" i="6"/>
  <c r="O77" i="12" l="1"/>
  <c r="O72" i="5" s="1"/>
  <c r="O82" i="6" s="1"/>
  <c r="O95" i="7" s="1"/>
  <c r="Q75" i="2"/>
  <c r="P78" i="2"/>
  <c r="N78" i="2"/>
  <c r="M78" i="2"/>
  <c r="L78" i="2"/>
  <c r="K78" i="2"/>
  <c r="J78" i="2"/>
  <c r="H78" i="2"/>
  <c r="G78" i="2"/>
  <c r="F78" i="2"/>
  <c r="E78" i="2"/>
  <c r="D78" i="2"/>
  <c r="C78" i="2"/>
  <c r="I48" i="11"/>
  <c r="H48" i="11"/>
  <c r="G48" i="11"/>
  <c r="F48" i="11"/>
  <c r="E48" i="11"/>
  <c r="D48" i="11"/>
  <c r="C45" i="11"/>
  <c r="Q50" i="10"/>
  <c r="Q49" i="10"/>
  <c r="Q42" i="10"/>
  <c r="P46" i="10"/>
  <c r="N46" i="10"/>
  <c r="M46" i="10"/>
  <c r="M55" i="10" s="1"/>
  <c r="L46" i="10"/>
  <c r="K46" i="10"/>
  <c r="J46" i="10"/>
  <c r="I46" i="10"/>
  <c r="H46" i="10"/>
  <c r="G46" i="10"/>
  <c r="F46" i="10"/>
  <c r="E46" i="10"/>
  <c r="D46" i="10"/>
  <c r="C46" i="10"/>
  <c r="Q32" i="10"/>
  <c r="Q27" i="10"/>
  <c r="Q38" i="9"/>
  <c r="Q22" i="10"/>
  <c r="Q17" i="10"/>
  <c r="Q7" i="10"/>
  <c r="Q15" i="9"/>
  <c r="Q49" i="9"/>
  <c r="Q23" i="9"/>
  <c r="Q8" i="9"/>
  <c r="Q11" i="9" s="1"/>
  <c r="Q4" i="9"/>
  <c r="P87" i="8"/>
  <c r="N87" i="8"/>
  <c r="M87" i="8"/>
  <c r="L87" i="8"/>
  <c r="K87" i="8"/>
  <c r="J87" i="8"/>
  <c r="I87" i="8"/>
  <c r="G87" i="8"/>
  <c r="F87" i="8"/>
  <c r="E87" i="8"/>
  <c r="D87" i="8"/>
  <c r="C87" i="8"/>
  <c r="Q82" i="8"/>
  <c r="Q72" i="8"/>
  <c r="Q61" i="8"/>
  <c r="Q51" i="8"/>
  <c r="P47" i="8"/>
  <c r="N47" i="8"/>
  <c r="M47" i="8"/>
  <c r="L47" i="8"/>
  <c r="L99" i="8" s="1"/>
  <c r="K47" i="8"/>
  <c r="J47" i="8"/>
  <c r="I47" i="8"/>
  <c r="H47" i="8"/>
  <c r="G47" i="8"/>
  <c r="F47" i="8"/>
  <c r="E47" i="8"/>
  <c r="D47" i="8"/>
  <c r="C47" i="8"/>
  <c r="Q44" i="8"/>
  <c r="Q36" i="8"/>
  <c r="Q25" i="8"/>
  <c r="Q19" i="8"/>
  <c r="C13" i="8"/>
  <c r="Q12" i="8"/>
  <c r="C6" i="8"/>
  <c r="Q4" i="8"/>
  <c r="Q88" i="7"/>
  <c r="Q79" i="7"/>
  <c r="Q72" i="7"/>
  <c r="P73" i="7"/>
  <c r="N73" i="7"/>
  <c r="M73" i="7"/>
  <c r="L73" i="7"/>
  <c r="K73" i="7"/>
  <c r="J73" i="7"/>
  <c r="I73" i="7"/>
  <c r="H73" i="7"/>
  <c r="G73" i="7"/>
  <c r="F73" i="7"/>
  <c r="E73" i="7"/>
  <c r="D73" i="7"/>
  <c r="C73" i="7"/>
  <c r="Q64" i="7"/>
  <c r="C68" i="7"/>
  <c r="Q54" i="7"/>
  <c r="Q45" i="7"/>
  <c r="P38" i="7"/>
  <c r="N38" i="7"/>
  <c r="M38" i="7"/>
  <c r="L38" i="7"/>
  <c r="K38" i="7"/>
  <c r="J38" i="7"/>
  <c r="I38" i="7"/>
  <c r="H38" i="7"/>
  <c r="G38" i="7"/>
  <c r="F38" i="7"/>
  <c r="E38" i="7"/>
  <c r="E94" i="7" s="1"/>
  <c r="D38" i="7"/>
  <c r="C38" i="7"/>
  <c r="Q29" i="7"/>
  <c r="C24" i="7"/>
  <c r="P16" i="7"/>
  <c r="N16" i="7"/>
  <c r="M16" i="7"/>
  <c r="L16" i="7"/>
  <c r="K16" i="7"/>
  <c r="J16" i="7"/>
  <c r="I16" i="7"/>
  <c r="H16" i="7"/>
  <c r="G16" i="7"/>
  <c r="D16" i="7"/>
  <c r="Q15" i="7"/>
  <c r="C16" i="7"/>
  <c r="Q67" i="6"/>
  <c r="P68" i="6"/>
  <c r="N68" i="6"/>
  <c r="M68" i="6"/>
  <c r="L68" i="6"/>
  <c r="K68" i="6"/>
  <c r="J68" i="6"/>
  <c r="I68" i="6"/>
  <c r="H68" i="6"/>
  <c r="G68" i="6"/>
  <c r="F68" i="6"/>
  <c r="E68" i="6"/>
  <c r="D68" i="6"/>
  <c r="C68" i="6"/>
  <c r="C62" i="6"/>
  <c r="Q53" i="6"/>
  <c r="Q45" i="6"/>
  <c r="P39" i="6"/>
  <c r="N39" i="6"/>
  <c r="M39" i="6"/>
  <c r="L39" i="6"/>
  <c r="K39" i="6"/>
  <c r="J39" i="6"/>
  <c r="I39" i="6"/>
  <c r="H39" i="6"/>
  <c r="G39" i="6"/>
  <c r="F39" i="6"/>
  <c r="E39" i="6"/>
  <c r="D39" i="6"/>
  <c r="C39" i="6"/>
  <c r="C44" i="5"/>
  <c r="Q29" i="6"/>
  <c r="P30" i="6"/>
  <c r="N30" i="6"/>
  <c r="M30" i="6"/>
  <c r="L30" i="6"/>
  <c r="K30" i="6"/>
  <c r="J30" i="6"/>
  <c r="I30" i="6"/>
  <c r="H30" i="6"/>
  <c r="G30" i="6"/>
  <c r="F30" i="6"/>
  <c r="E30" i="6"/>
  <c r="D30" i="6"/>
  <c r="C30" i="6"/>
  <c r="Q31" i="5"/>
  <c r="Q23" i="5"/>
  <c r="C24" i="5"/>
  <c r="O49" i="11" l="1"/>
  <c r="O57" i="9"/>
  <c r="O56" i="10" s="1"/>
  <c r="O91" i="8"/>
  <c r="N55" i="10"/>
  <c r="N62" i="10"/>
  <c r="N64" i="10" s="1"/>
  <c r="N58" i="10"/>
  <c r="N60" i="10" s="1"/>
  <c r="N66" i="10"/>
  <c r="N68" i="10" s="1"/>
  <c r="D55" i="10"/>
  <c r="D66" i="10"/>
  <c r="D68" i="10" s="1"/>
  <c r="D62" i="10"/>
  <c r="D64" i="10" s="1"/>
  <c r="D58" i="10"/>
  <c r="D60" i="10" s="1"/>
  <c r="P55" i="10"/>
  <c r="P66" i="10"/>
  <c r="P68" i="10" s="1"/>
  <c r="P62" i="10"/>
  <c r="P64" i="10" s="1"/>
  <c r="P58" i="10"/>
  <c r="P60" i="10" s="1"/>
  <c r="E55" i="10"/>
  <c r="E58" i="10"/>
  <c r="E60" i="10" s="1"/>
  <c r="E66" i="10"/>
  <c r="E68" i="10" s="1"/>
  <c r="E62" i="10"/>
  <c r="E64" i="10" s="1"/>
  <c r="N90" i="8"/>
  <c r="N107" i="8"/>
  <c r="N109" i="8" s="1"/>
  <c r="N103" i="8"/>
  <c r="N105" i="8" s="1"/>
  <c r="N95" i="8"/>
  <c r="N97" i="8" s="1"/>
  <c r="C107" i="8"/>
  <c r="C109" i="8" s="1"/>
  <c r="C95" i="8"/>
  <c r="C97" i="8" s="1"/>
  <c r="C103" i="8"/>
  <c r="C105" i="8" s="1"/>
  <c r="D107" i="8"/>
  <c r="D109" i="8" s="1"/>
  <c r="D103" i="8"/>
  <c r="D105" i="8" s="1"/>
  <c r="D95" i="8"/>
  <c r="D97" i="8" s="1"/>
  <c r="P90" i="8"/>
  <c r="P107" i="8"/>
  <c r="P109" i="8" s="1"/>
  <c r="P103" i="8"/>
  <c r="P105" i="8" s="1"/>
  <c r="P95" i="8"/>
  <c r="P97" i="8" s="1"/>
  <c r="E95" i="8"/>
  <c r="E97" i="8" s="1"/>
  <c r="E107" i="8"/>
  <c r="E109" i="8" s="1"/>
  <c r="E103" i="8"/>
  <c r="E105" i="8" s="1"/>
  <c r="N110" i="7"/>
  <c r="N112" i="7" s="1"/>
  <c r="N106" i="7"/>
  <c r="N108" i="7" s="1"/>
  <c r="N102" i="7"/>
  <c r="N104" i="7" s="1"/>
  <c r="N98" i="7"/>
  <c r="N100" i="7" s="1"/>
  <c r="D110" i="7"/>
  <c r="D112" i="7" s="1"/>
  <c r="D106" i="7"/>
  <c r="D108" i="7" s="1"/>
  <c r="D102" i="7"/>
  <c r="D104" i="7" s="1"/>
  <c r="D98" i="7"/>
  <c r="D100" i="7" s="1"/>
  <c r="P110" i="7"/>
  <c r="P112" i="7" s="1"/>
  <c r="P106" i="7"/>
  <c r="P108" i="7" s="1"/>
  <c r="P102" i="7"/>
  <c r="P104" i="7" s="1"/>
  <c r="P98" i="7"/>
  <c r="P100" i="7" s="1"/>
  <c r="E98" i="7"/>
  <c r="E100" i="7" s="1"/>
  <c r="E110" i="7"/>
  <c r="E112" i="7" s="1"/>
  <c r="E106" i="7"/>
  <c r="E108" i="7" s="1"/>
  <c r="E102" i="7"/>
  <c r="E104" i="7" s="1"/>
  <c r="M58" i="10"/>
  <c r="M60" i="10" s="1"/>
  <c r="M62" i="10"/>
  <c r="M64" i="10" s="1"/>
  <c r="M66" i="10"/>
  <c r="M68" i="10" s="1"/>
  <c r="M90" i="8"/>
  <c r="M95" i="8"/>
  <c r="M97" i="8" s="1"/>
  <c r="M103" i="8"/>
  <c r="M105" i="8" s="1"/>
  <c r="M107" i="8"/>
  <c r="M109" i="8" s="1"/>
  <c r="M106" i="7"/>
  <c r="M108" i="7" s="1"/>
  <c r="M110" i="7"/>
  <c r="M112" i="7" s="1"/>
  <c r="M98" i="7"/>
  <c r="M100" i="7" s="1"/>
  <c r="M102" i="7"/>
  <c r="M104" i="7" s="1"/>
  <c r="L55" i="10"/>
  <c r="L66" i="10"/>
  <c r="L68" i="10" s="1"/>
  <c r="L62" i="10"/>
  <c r="L64" i="10" s="1"/>
  <c r="L58" i="10"/>
  <c r="L60" i="10" s="1"/>
  <c r="L90" i="8"/>
  <c r="L103" i="8"/>
  <c r="L105" i="8" s="1"/>
  <c r="L95" i="8"/>
  <c r="L97" i="8" s="1"/>
  <c r="L107" i="8"/>
  <c r="L109" i="8" s="1"/>
  <c r="L110" i="7"/>
  <c r="L112" i="7" s="1"/>
  <c r="L102" i="7"/>
  <c r="L104" i="7" s="1"/>
  <c r="L98" i="7"/>
  <c r="L100" i="7" s="1"/>
  <c r="L106" i="7"/>
  <c r="L108" i="7" s="1"/>
  <c r="K55" i="10"/>
  <c r="K66" i="10"/>
  <c r="K68" i="10" s="1"/>
  <c r="K58" i="10"/>
  <c r="K60" i="10" s="1"/>
  <c r="K62" i="10"/>
  <c r="K64" i="10" s="1"/>
  <c r="K90" i="8"/>
  <c r="K95" i="8"/>
  <c r="K97" i="8" s="1"/>
  <c r="K107" i="8"/>
  <c r="K109" i="8" s="1"/>
  <c r="K103" i="8"/>
  <c r="K105" i="8" s="1"/>
  <c r="K98" i="7"/>
  <c r="K100" i="7" s="1"/>
  <c r="K110" i="7"/>
  <c r="K112" i="7" s="1"/>
  <c r="K102" i="7"/>
  <c r="K104" i="7" s="1"/>
  <c r="K106" i="7"/>
  <c r="K108" i="7" s="1"/>
  <c r="J55" i="10"/>
  <c r="J66" i="10"/>
  <c r="J68" i="10" s="1"/>
  <c r="J62" i="10"/>
  <c r="J64" i="10" s="1"/>
  <c r="J58" i="10"/>
  <c r="J60" i="10" s="1"/>
  <c r="J90" i="8"/>
  <c r="J103" i="8"/>
  <c r="J105" i="8" s="1"/>
  <c r="J95" i="8"/>
  <c r="J97" i="8" s="1"/>
  <c r="J107" i="8"/>
  <c r="J109" i="8" s="1"/>
  <c r="J110" i="7"/>
  <c r="J112" i="7" s="1"/>
  <c r="J102" i="7"/>
  <c r="J104" i="7" s="1"/>
  <c r="J106" i="7"/>
  <c r="J108" i="7" s="1"/>
  <c r="J98" i="7"/>
  <c r="J100" i="7" s="1"/>
  <c r="I55" i="10"/>
  <c r="I66" i="10"/>
  <c r="I68" i="10" s="1"/>
  <c r="I62" i="10"/>
  <c r="I64" i="10" s="1"/>
  <c r="I58" i="10"/>
  <c r="I60" i="10" s="1"/>
  <c r="I107" i="8"/>
  <c r="I109" i="8" s="1"/>
  <c r="I103" i="8"/>
  <c r="I105" i="8" s="1"/>
  <c r="I95" i="8"/>
  <c r="I97" i="8" s="1"/>
  <c r="I106" i="7"/>
  <c r="I108" i="7" s="1"/>
  <c r="I110" i="7"/>
  <c r="I112" i="7" s="1"/>
  <c r="I98" i="7"/>
  <c r="I100" i="7" s="1"/>
  <c r="I102" i="7"/>
  <c r="I104" i="7" s="1"/>
  <c r="H55" i="10"/>
  <c r="H66" i="10"/>
  <c r="H68" i="10" s="1"/>
  <c r="H62" i="10"/>
  <c r="H64" i="10" s="1"/>
  <c r="H58" i="10"/>
  <c r="H60" i="10" s="1"/>
  <c r="H103" i="8"/>
  <c r="H105" i="8" s="1"/>
  <c r="H107" i="8"/>
  <c r="H109" i="8" s="1"/>
  <c r="H95" i="8"/>
  <c r="H97" i="8" s="1"/>
  <c r="H106" i="7"/>
  <c r="H108" i="7" s="1"/>
  <c r="H102" i="7"/>
  <c r="H104" i="7" s="1"/>
  <c r="H98" i="7"/>
  <c r="H100" i="7" s="1"/>
  <c r="H110" i="7"/>
  <c r="H112" i="7" s="1"/>
  <c r="G55" i="10"/>
  <c r="G66" i="10"/>
  <c r="G68" i="10" s="1"/>
  <c r="G62" i="10"/>
  <c r="G64" i="10" s="1"/>
  <c r="G58" i="10"/>
  <c r="G60" i="10" s="1"/>
  <c r="G103" i="8"/>
  <c r="G105" i="8" s="1"/>
  <c r="G107" i="8"/>
  <c r="G109" i="8" s="1"/>
  <c r="G95" i="8"/>
  <c r="G97" i="8" s="1"/>
  <c r="G98" i="7"/>
  <c r="G100" i="7" s="1"/>
  <c r="G106" i="7"/>
  <c r="G108" i="7" s="1"/>
  <c r="G110" i="7"/>
  <c r="G112" i="7" s="1"/>
  <c r="G102" i="7"/>
  <c r="G104" i="7" s="1"/>
  <c r="F55" i="10"/>
  <c r="F66" i="10"/>
  <c r="F68" i="10" s="1"/>
  <c r="F62" i="10"/>
  <c r="F64" i="10" s="1"/>
  <c r="F58" i="10"/>
  <c r="F60" i="10" s="1"/>
  <c r="F95" i="8"/>
  <c r="F97" i="8" s="1"/>
  <c r="F107" i="8"/>
  <c r="F109" i="8" s="1"/>
  <c r="F103" i="8"/>
  <c r="F105" i="8" s="1"/>
  <c r="F106" i="7"/>
  <c r="F108" i="7" s="1"/>
  <c r="F110" i="7"/>
  <c r="F112" i="7" s="1"/>
  <c r="F98" i="7"/>
  <c r="F100" i="7" s="1"/>
  <c r="F102" i="7"/>
  <c r="F104" i="7" s="1"/>
  <c r="C58" i="10"/>
  <c r="C60" i="10" s="1"/>
  <c r="C62" i="10"/>
  <c r="C64" i="10" s="1"/>
  <c r="C55" i="10"/>
  <c r="C66" i="10"/>
  <c r="C68" i="10" s="1"/>
  <c r="C110" i="7"/>
  <c r="C112" i="7" s="1"/>
  <c r="C102" i="7"/>
  <c r="C104" i="7" s="1"/>
  <c r="C106" i="7"/>
  <c r="C108" i="7" s="1"/>
  <c r="C98" i="7"/>
  <c r="C100" i="7" s="1"/>
  <c r="C85" i="6"/>
  <c r="C87" i="6" s="1"/>
  <c r="C97" i="6"/>
  <c r="C99" i="6" s="1"/>
  <c r="J102" i="6"/>
  <c r="C93" i="6"/>
  <c r="C95" i="6" s="1"/>
  <c r="C89" i="6"/>
  <c r="C91" i="6" s="1"/>
  <c r="N98" i="6"/>
  <c r="N97" i="6"/>
  <c r="N99" i="6" s="1"/>
  <c r="N89" i="6"/>
  <c r="N91" i="6" s="1"/>
  <c r="N93" i="6"/>
  <c r="N95" i="6" s="1"/>
  <c r="N85" i="6"/>
  <c r="N87" i="6" s="1"/>
  <c r="H93" i="6"/>
  <c r="H95" i="6" s="1"/>
  <c r="H85" i="6"/>
  <c r="H87" i="6" s="1"/>
  <c r="H97" i="6"/>
  <c r="H99" i="6" s="1"/>
  <c r="H98" i="6"/>
  <c r="H89" i="6"/>
  <c r="H91" i="6" s="1"/>
  <c r="G97" i="6"/>
  <c r="G99" i="6" s="1"/>
  <c r="G85" i="6"/>
  <c r="G87" i="6" s="1"/>
  <c r="G89" i="6"/>
  <c r="G91" i="6" s="1"/>
  <c r="G98" i="6"/>
  <c r="G93" i="6"/>
  <c r="G95" i="6" s="1"/>
  <c r="J85" i="6"/>
  <c r="J87" i="6" s="1"/>
  <c r="J93" i="6"/>
  <c r="J95" i="6" s="1"/>
  <c r="J89" i="6"/>
  <c r="J91" i="6" s="1"/>
  <c r="J98" i="6"/>
  <c r="J97" i="6"/>
  <c r="J99" i="6" s="1"/>
  <c r="D93" i="6"/>
  <c r="D95" i="6" s="1"/>
  <c r="D97" i="6"/>
  <c r="D99" i="6" s="1"/>
  <c r="D98" i="6"/>
  <c r="D85" i="6"/>
  <c r="D87" i="6" s="1"/>
  <c r="D89" i="6"/>
  <c r="D91" i="6" s="1"/>
  <c r="K97" i="6"/>
  <c r="K99" i="6" s="1"/>
  <c r="K93" i="6"/>
  <c r="K95" i="6" s="1"/>
  <c r="K85" i="6"/>
  <c r="K87" i="6" s="1"/>
  <c r="K98" i="6"/>
  <c r="K89" i="6"/>
  <c r="K91" i="6" s="1"/>
  <c r="E85" i="6"/>
  <c r="E87" i="6" s="1"/>
  <c r="E98" i="6"/>
  <c r="E97" i="6"/>
  <c r="E99" i="6" s="1"/>
  <c r="E89" i="6"/>
  <c r="E91" i="6" s="1"/>
  <c r="E93" i="6"/>
  <c r="E95" i="6" s="1"/>
  <c r="L98" i="6"/>
  <c r="L97" i="6"/>
  <c r="L99" i="6" s="1"/>
  <c r="L93" i="6"/>
  <c r="L95" i="6" s="1"/>
  <c r="L85" i="6"/>
  <c r="L87" i="6" s="1"/>
  <c r="L89" i="6"/>
  <c r="L91" i="6" s="1"/>
  <c r="P97" i="6"/>
  <c r="P99" i="6" s="1"/>
  <c r="P98" i="6"/>
  <c r="P89" i="6"/>
  <c r="P91" i="6" s="1"/>
  <c r="P93" i="6"/>
  <c r="P95" i="6" s="1"/>
  <c r="P85" i="6"/>
  <c r="P87" i="6" s="1"/>
  <c r="F98" i="6"/>
  <c r="F85" i="6"/>
  <c r="F87" i="6" s="1"/>
  <c r="F89" i="6"/>
  <c r="F91" i="6" s="1"/>
  <c r="F93" i="6"/>
  <c r="F95" i="6" s="1"/>
  <c r="F97" i="6"/>
  <c r="F99" i="6" s="1"/>
  <c r="I89" i="6"/>
  <c r="I91" i="6" s="1"/>
  <c r="I98" i="6"/>
  <c r="I93" i="6"/>
  <c r="I95" i="6" s="1"/>
  <c r="I97" i="6"/>
  <c r="I99" i="6" s="1"/>
  <c r="I85" i="6"/>
  <c r="I87" i="6" s="1"/>
  <c r="M97" i="6"/>
  <c r="M99" i="6" s="1"/>
  <c r="M89" i="6"/>
  <c r="M91" i="6" s="1"/>
  <c r="M85" i="6"/>
  <c r="M87" i="6" s="1"/>
  <c r="M98" i="6"/>
  <c r="M93" i="6"/>
  <c r="M95" i="6" s="1"/>
  <c r="P23" i="4"/>
  <c r="N23" i="4"/>
  <c r="M23" i="4"/>
  <c r="L23" i="4"/>
  <c r="K23" i="4"/>
  <c r="J23" i="4"/>
  <c r="I23" i="4"/>
  <c r="H23" i="4"/>
  <c r="G23" i="4"/>
  <c r="F23" i="4"/>
  <c r="E23" i="4"/>
  <c r="D23" i="4"/>
  <c r="C23" i="4"/>
  <c r="P7" i="5"/>
  <c r="N7" i="5"/>
  <c r="M7" i="5"/>
  <c r="L7" i="5"/>
  <c r="K7" i="5"/>
  <c r="J7" i="5"/>
  <c r="I7" i="5"/>
  <c r="H7" i="5"/>
  <c r="G7" i="5"/>
  <c r="F7" i="5"/>
  <c r="E7" i="5"/>
  <c r="D7" i="5"/>
  <c r="C7" i="5"/>
  <c r="Q57" i="4"/>
  <c r="Q34" i="2"/>
  <c r="Q35" i="2" s="1"/>
  <c r="C7" i="4"/>
  <c r="P74" i="4" l="1"/>
  <c r="M74" i="4"/>
  <c r="L74" i="4"/>
  <c r="L81" i="6"/>
  <c r="H81" i="6"/>
  <c r="P81" i="6"/>
  <c r="K81" i="6"/>
  <c r="G81" i="6"/>
  <c r="N81" i="6"/>
  <c r="J81" i="6"/>
  <c r="M81" i="6"/>
  <c r="I81" i="6"/>
  <c r="F81" i="6"/>
  <c r="N74" i="4"/>
  <c r="D81" i="4"/>
  <c r="D83" i="4" s="1"/>
  <c r="D77" i="4"/>
  <c r="D79" i="4" s="1"/>
  <c r="D85" i="4"/>
  <c r="D87" i="4" s="1"/>
  <c r="P81" i="4"/>
  <c r="P83" i="4" s="1"/>
  <c r="P85" i="4"/>
  <c r="P87" i="4" s="1"/>
  <c r="P77" i="4"/>
  <c r="P79" i="4" s="1"/>
  <c r="C89" i="4"/>
  <c r="C81" i="4"/>
  <c r="C83" i="4" s="1"/>
  <c r="C85" i="4"/>
  <c r="C87" i="4" s="1"/>
  <c r="C77" i="4"/>
  <c r="C79" i="4" s="1"/>
  <c r="N81" i="4"/>
  <c r="N83" i="4" s="1"/>
  <c r="N85" i="4"/>
  <c r="N87" i="4" s="1"/>
  <c r="N77" i="4"/>
  <c r="N79" i="4" s="1"/>
  <c r="M77" i="4"/>
  <c r="M79" i="4" s="1"/>
  <c r="M81" i="4"/>
  <c r="M83" i="4" s="1"/>
  <c r="M85" i="4"/>
  <c r="M87" i="4" s="1"/>
  <c r="L81" i="4"/>
  <c r="L83" i="4" s="1"/>
  <c r="L85" i="4"/>
  <c r="L87" i="4" s="1"/>
  <c r="L77" i="4"/>
  <c r="L79" i="4" s="1"/>
  <c r="K85" i="4"/>
  <c r="K87" i="4" s="1"/>
  <c r="K77" i="4"/>
  <c r="K79" i="4" s="1"/>
  <c r="K81" i="4"/>
  <c r="K83" i="4" s="1"/>
  <c r="J81" i="4"/>
  <c r="J83" i="4" s="1"/>
  <c r="J77" i="4"/>
  <c r="J79" i="4" s="1"/>
  <c r="J85" i="4"/>
  <c r="J87" i="4" s="1"/>
  <c r="I85" i="4"/>
  <c r="I87" i="4" s="1"/>
  <c r="I77" i="4"/>
  <c r="I79" i="4" s="1"/>
  <c r="I81" i="4"/>
  <c r="I83" i="4" s="1"/>
  <c r="H81" i="4"/>
  <c r="H83" i="4" s="1"/>
  <c r="H85" i="4"/>
  <c r="H87" i="4" s="1"/>
  <c r="H77" i="4"/>
  <c r="H79" i="4" s="1"/>
  <c r="C75" i="5"/>
  <c r="C77" i="5" s="1"/>
  <c r="C87" i="5"/>
  <c r="C89" i="5" s="1"/>
  <c r="G85" i="4"/>
  <c r="G87" i="4" s="1"/>
  <c r="G81" i="4"/>
  <c r="G83" i="4" s="1"/>
  <c r="G77" i="4"/>
  <c r="G79" i="4" s="1"/>
  <c r="F81" i="4"/>
  <c r="F83" i="4" s="1"/>
  <c r="F85" i="4"/>
  <c r="F87" i="4" s="1"/>
  <c r="F77" i="4"/>
  <c r="F79" i="4" s="1"/>
  <c r="C79" i="5"/>
  <c r="C81" i="5" s="1"/>
  <c r="C83" i="5"/>
  <c r="C85" i="5" s="1"/>
  <c r="E85" i="4"/>
  <c r="E87" i="4" s="1"/>
  <c r="E77" i="4"/>
  <c r="E79" i="4" s="1"/>
  <c r="E81" i="4"/>
  <c r="E83" i="4" s="1"/>
  <c r="K74" i="4"/>
  <c r="J74" i="4"/>
  <c r="Q41" i="3"/>
  <c r="Q45" i="2" l="1"/>
  <c r="Q48" i="12"/>
  <c r="Q60" i="12"/>
  <c r="Q55" i="12"/>
  <c r="Q43" i="12"/>
  <c r="Q36" i="12"/>
  <c r="Q20" i="12"/>
  <c r="Q10" i="12"/>
  <c r="C92" i="2" l="1"/>
  <c r="C94" i="2" s="1"/>
  <c r="C88" i="2"/>
  <c r="C90" i="2" s="1"/>
  <c r="C84" i="2"/>
  <c r="C86" i="2" s="1"/>
  <c r="C96" i="2"/>
  <c r="C98" i="2" s="1"/>
  <c r="Q87" i="7"/>
  <c r="I47" i="11" l="1"/>
  <c r="Q43" i="9" l="1"/>
  <c r="Q62" i="2" l="1"/>
  <c r="Q62" i="8" l="1"/>
  <c r="Q36" i="3" l="1"/>
  <c r="Q35" i="3"/>
  <c r="Q90" i="7" l="1"/>
  <c r="Q85" i="7"/>
  <c r="Q80" i="7"/>
  <c r="Q78" i="7"/>
  <c r="Q77" i="7"/>
  <c r="Q76" i="7"/>
  <c r="Q71" i="7"/>
  <c r="Q73" i="7" s="1"/>
  <c r="Q67" i="7"/>
  <c r="Q65" i="7"/>
  <c r="Q66" i="7"/>
  <c r="Q63" i="7"/>
  <c r="Q62" i="7"/>
  <c r="Q61" i="7"/>
  <c r="Q57" i="7"/>
  <c r="Q56" i="7"/>
  <c r="Q55" i="7"/>
  <c r="Q53" i="7"/>
  <c r="Q52" i="7"/>
  <c r="Q51" i="7"/>
  <c r="Q47" i="7"/>
  <c r="Q44" i="7"/>
  <c r="Q43" i="7"/>
  <c r="Q42" i="7"/>
  <c r="Q41" i="7"/>
  <c r="Q37" i="7"/>
  <c r="Q34" i="7"/>
  <c r="Q33" i="7"/>
  <c r="Q28" i="7"/>
  <c r="Q27" i="7"/>
  <c r="Q23" i="7"/>
  <c r="Q21" i="7"/>
  <c r="Q20" i="7"/>
  <c r="Q19" i="7"/>
  <c r="Q14" i="7"/>
  <c r="Q16" i="7" s="1"/>
  <c r="Q10" i="7"/>
  <c r="Q8" i="7"/>
  <c r="Q7" i="7"/>
  <c r="Q6" i="7"/>
  <c r="Q5" i="7"/>
  <c r="Q4" i="7"/>
  <c r="Q3" i="7"/>
  <c r="Q30" i="7" l="1"/>
  <c r="Q43" i="5" l="1"/>
  <c r="Q44" i="2"/>
  <c r="Q46" i="2" s="1"/>
  <c r="Q19" i="12"/>
  <c r="Q21" i="12" s="1"/>
  <c r="Q91" i="7" l="1"/>
  <c r="Q48" i="7"/>
  <c r="Q11" i="7"/>
  <c r="Q68" i="7"/>
  <c r="Q82" i="7"/>
  <c r="Q58" i="7"/>
  <c r="Q37" i="9"/>
  <c r="Q36" i="9"/>
  <c r="Q26" i="10"/>
  <c r="Q39" i="9" l="1"/>
  <c r="Q28" i="10"/>
  <c r="Q61" i="5"/>
  <c r="Q53" i="5" l="1"/>
  <c r="Q54" i="5"/>
  <c r="Q55" i="5"/>
  <c r="Q56" i="5"/>
  <c r="Q57" i="5"/>
  <c r="Q58" i="5"/>
  <c r="Q59" i="5"/>
  <c r="Q62" i="5"/>
  <c r="Q63" i="5"/>
  <c r="Q64" i="5"/>
  <c r="Q65" i="5"/>
  <c r="Q66" i="5"/>
  <c r="Q67" i="5"/>
  <c r="Q68" i="5" l="1"/>
  <c r="Q71" i="12"/>
  <c r="Q70" i="12"/>
  <c r="Q66" i="12"/>
  <c r="Q67" i="12" s="1"/>
  <c r="Q59" i="12"/>
  <c r="Q62" i="12" s="1"/>
  <c r="Q53" i="12"/>
  <c r="Q47" i="12"/>
  <c r="Q49" i="12" s="1"/>
  <c r="Q41" i="12"/>
  <c r="Q35" i="12"/>
  <c r="Q37" i="12" s="1"/>
  <c r="Q26" i="12"/>
  <c r="Q27" i="12"/>
  <c r="Q28" i="12"/>
  <c r="Q29" i="12"/>
  <c r="Q25" i="12"/>
  <c r="Q40" i="12"/>
  <c r="Q42" i="12"/>
  <c r="Q54" i="12"/>
  <c r="Q24" i="12"/>
  <c r="Q73" i="12" l="1"/>
  <c r="Q44" i="12"/>
  <c r="Q56" i="12"/>
  <c r="P75" i="5"/>
  <c r="N75" i="5"/>
  <c r="M75" i="5"/>
  <c r="L75" i="5"/>
  <c r="K75" i="5"/>
  <c r="J75" i="5"/>
  <c r="I75" i="5"/>
  <c r="H75" i="5"/>
  <c r="J87" i="5" l="1"/>
  <c r="J77" i="5"/>
  <c r="J83" i="5"/>
  <c r="J85" i="5" s="1"/>
  <c r="J79" i="5"/>
  <c r="J81" i="5" s="1"/>
  <c r="N87" i="5"/>
  <c r="N77" i="5"/>
  <c r="N83" i="5"/>
  <c r="N85" i="5" s="1"/>
  <c r="N79" i="5"/>
  <c r="N81" i="5" s="1"/>
  <c r="K83" i="5"/>
  <c r="K85" i="5" s="1"/>
  <c r="K87" i="5"/>
  <c r="K89" i="5" s="1"/>
  <c r="K79" i="5"/>
  <c r="K81" i="5" s="1"/>
  <c r="K77" i="5"/>
  <c r="H87" i="5"/>
  <c r="H89" i="5" s="1"/>
  <c r="H83" i="5"/>
  <c r="H85" i="5" s="1"/>
  <c r="H79" i="5"/>
  <c r="H81" i="5" s="1"/>
  <c r="H77" i="5"/>
  <c r="L77" i="5"/>
  <c r="L87" i="5"/>
  <c r="L83" i="5"/>
  <c r="L85" i="5" s="1"/>
  <c r="L79" i="5"/>
  <c r="L81" i="5" s="1"/>
  <c r="P79" i="5"/>
  <c r="P81" i="5" s="1"/>
  <c r="P77" i="5"/>
  <c r="P87" i="5"/>
  <c r="P89" i="5" s="1"/>
  <c r="P83" i="5"/>
  <c r="P85" i="5" s="1"/>
  <c r="I87" i="5"/>
  <c r="I83" i="5"/>
  <c r="I85" i="5" s="1"/>
  <c r="I79" i="5"/>
  <c r="I81" i="5" s="1"/>
  <c r="I77" i="5"/>
  <c r="M77" i="5"/>
  <c r="M87" i="5"/>
  <c r="M89" i="5" s="1"/>
  <c r="M83" i="5"/>
  <c r="M85" i="5" s="1"/>
  <c r="M79" i="5"/>
  <c r="M81" i="5" s="1"/>
  <c r="Q13" i="6"/>
  <c r="Q77" i="6"/>
  <c r="J89" i="5" l="1"/>
  <c r="I89" i="5"/>
  <c r="L89" i="5"/>
  <c r="N89" i="5"/>
  <c r="Q13" i="5"/>
  <c r="Q14" i="12" l="1"/>
  <c r="Q16" i="12" s="1"/>
  <c r="Q9" i="12"/>
  <c r="Q11" i="12" s="1"/>
  <c r="Q5" i="12"/>
  <c r="Q6" i="12" s="1"/>
  <c r="Q14" i="11"/>
  <c r="Q9" i="11"/>
  <c r="Q41" i="10"/>
  <c r="Q6" i="10"/>
  <c r="Q5" i="10"/>
  <c r="Q3" i="10"/>
  <c r="Q51" i="10"/>
  <c r="Q45" i="10"/>
  <c r="Q44" i="10"/>
  <c r="Q43" i="10"/>
  <c r="Q40" i="10"/>
  <c r="Q35" i="10"/>
  <c r="Q31" i="10"/>
  <c r="Q21" i="10"/>
  <c r="Q16" i="10"/>
  <c r="Q15" i="10"/>
  <c r="Q13" i="10"/>
  <c r="Q9" i="10"/>
  <c r="Q8" i="10"/>
  <c r="Q44" i="9"/>
  <c r="Q46" i="9" s="1"/>
  <c r="Q51" i="9"/>
  <c r="Q50" i="9"/>
  <c r="Q31" i="9"/>
  <c r="Q30" i="9"/>
  <c r="Q29" i="9"/>
  <c r="Q28" i="9"/>
  <c r="Q24" i="9"/>
  <c r="Q22" i="9"/>
  <c r="Q21" i="9"/>
  <c r="Q19" i="9"/>
  <c r="Q14" i="9"/>
  <c r="Q16" i="9" s="1"/>
  <c r="I56" i="9"/>
  <c r="H56" i="9"/>
  <c r="G56" i="9"/>
  <c r="F56" i="9"/>
  <c r="E56" i="9"/>
  <c r="D56" i="9"/>
  <c r="Q3" i="9"/>
  <c r="Q5" i="9" s="1"/>
  <c r="Q83" i="8"/>
  <c r="Q81" i="8"/>
  <c r="Q80" i="8"/>
  <c r="Q70" i="8"/>
  <c r="Q69" i="8"/>
  <c r="Q68" i="8"/>
  <c r="Q59" i="8"/>
  <c r="Q58" i="8"/>
  <c r="Q57" i="8"/>
  <c r="Q56" i="8"/>
  <c r="Q55" i="8"/>
  <c r="Q34" i="8"/>
  <c r="Q33" i="8"/>
  <c r="Q32" i="8"/>
  <c r="Q31" i="8"/>
  <c r="Q16" i="8"/>
  <c r="Q10" i="8"/>
  <c r="Q9" i="8"/>
  <c r="Q86" i="8"/>
  <c r="Q85" i="8"/>
  <c r="Q84" i="8"/>
  <c r="Q76" i="8"/>
  <c r="Q75" i="8"/>
  <c r="Q74" i="8"/>
  <c r="Q73" i="8"/>
  <c r="Q63" i="8"/>
  <c r="Q60" i="8"/>
  <c r="Q50" i="8"/>
  <c r="Q52" i="8" s="1"/>
  <c r="Q46" i="8"/>
  <c r="Q45" i="8"/>
  <c r="Q43" i="8"/>
  <c r="Q42" i="8"/>
  <c r="Q37" i="8"/>
  <c r="Q26" i="8"/>
  <c r="Q24" i="8"/>
  <c r="Q20" i="8"/>
  <c r="Q18" i="8"/>
  <c r="Q17" i="8"/>
  <c r="Q11" i="8"/>
  <c r="Q5" i="8"/>
  <c r="Q3" i="8"/>
  <c r="Q76" i="6"/>
  <c r="Q75" i="6"/>
  <c r="Q73" i="6"/>
  <c r="Q72" i="6"/>
  <c r="Q71" i="6"/>
  <c r="Q66" i="6"/>
  <c r="Q65" i="6"/>
  <c r="Q51" i="6"/>
  <c r="Q50" i="6"/>
  <c r="Q49" i="6"/>
  <c r="Q48" i="6"/>
  <c r="Q46" i="6"/>
  <c r="Q44" i="6"/>
  <c r="Q42" i="6"/>
  <c r="Q34" i="6"/>
  <c r="Q16" i="6"/>
  <c r="Q14" i="6"/>
  <c r="Q12" i="6"/>
  <c r="Q11" i="6"/>
  <c r="Q6" i="6"/>
  <c r="Q4" i="6"/>
  <c r="Q3" i="6"/>
  <c r="Q61" i="6"/>
  <c r="Q60" i="6"/>
  <c r="Q58" i="6"/>
  <c r="Q54" i="6"/>
  <c r="Q38" i="6"/>
  <c r="Q37" i="6"/>
  <c r="Q35" i="6"/>
  <c r="Q33" i="6"/>
  <c r="Q28" i="6"/>
  <c r="Q27" i="6"/>
  <c r="Q26" i="6"/>
  <c r="Q22" i="6"/>
  <c r="Q7" i="6"/>
  <c r="Q77" i="2"/>
  <c r="Q76" i="2"/>
  <c r="Q74" i="2"/>
  <c r="Q73" i="2"/>
  <c r="Q72" i="2"/>
  <c r="Q68" i="2"/>
  <c r="Q67" i="2"/>
  <c r="Q65" i="2"/>
  <c r="Q64" i="2"/>
  <c r="Q63" i="2"/>
  <c r="Q61" i="2"/>
  <c r="Q57" i="2"/>
  <c r="Q58" i="2" s="1"/>
  <c r="Q51" i="2"/>
  <c r="Q49" i="2"/>
  <c r="Q39" i="2"/>
  <c r="Q38" i="2"/>
  <c r="Q30" i="2"/>
  <c r="Q29" i="2"/>
  <c r="Q28" i="2"/>
  <c r="Q27" i="2"/>
  <c r="Q25" i="2"/>
  <c r="Q24" i="2"/>
  <c r="Q23" i="2"/>
  <c r="Q19" i="2"/>
  <c r="Q18" i="2"/>
  <c r="Q16" i="2"/>
  <c r="Q15" i="2"/>
  <c r="Q14" i="2"/>
  <c r="Q12" i="2"/>
  <c r="Q11" i="2"/>
  <c r="Q7" i="2"/>
  <c r="Q5" i="2"/>
  <c r="Q4" i="2"/>
  <c r="Q3" i="2"/>
  <c r="Q68" i="3"/>
  <c r="Q66" i="3"/>
  <c r="Q62" i="3"/>
  <c r="Q60" i="3"/>
  <c r="Q58" i="3"/>
  <c r="Q54" i="3"/>
  <c r="Q51" i="3"/>
  <c r="Q47" i="3"/>
  <c r="Q46" i="3"/>
  <c r="Q45" i="3"/>
  <c r="Q44" i="3"/>
  <c r="Q42" i="3"/>
  <c r="Q37" i="3"/>
  <c r="Q34" i="3"/>
  <c r="Q32" i="3"/>
  <c r="Q19" i="4"/>
  <c r="Q18" i="4"/>
  <c r="Q14" i="4"/>
  <c r="Q10" i="4"/>
  <c r="Q6" i="4"/>
  <c r="Q5" i="4"/>
  <c r="Q3" i="4"/>
  <c r="Q32" i="4"/>
  <c r="Q31" i="4"/>
  <c r="Q30" i="4"/>
  <c r="Q28" i="4"/>
  <c r="Q27" i="4"/>
  <c r="Q26" i="4"/>
  <c r="Q42" i="4"/>
  <c r="Q41" i="4"/>
  <c r="Q40" i="4"/>
  <c r="Q38" i="4"/>
  <c r="Q37" i="4"/>
  <c r="Q52" i="4"/>
  <c r="Q49" i="4"/>
  <c r="Q48" i="4"/>
  <c r="Q47" i="4"/>
  <c r="Q46" i="4"/>
  <c r="Q56" i="4"/>
  <c r="Q58" i="4" s="1"/>
  <c r="Q62" i="4"/>
  <c r="Q69" i="4"/>
  <c r="Q70" i="4"/>
  <c r="Q40" i="5"/>
  <c r="Q39" i="5"/>
  <c r="Q38" i="5"/>
  <c r="Q34" i="5"/>
  <c r="Q33" i="5"/>
  <c r="Q32" i="5"/>
  <c r="Q29" i="5"/>
  <c r="Q28" i="5"/>
  <c r="Q27" i="5"/>
  <c r="Q20" i="5"/>
  <c r="Q49" i="5"/>
  <c r="Q48" i="5"/>
  <c r="Q22" i="5"/>
  <c r="Q21" i="5"/>
  <c r="Q19" i="5"/>
  <c r="Q18" i="5"/>
  <c r="Q17" i="5"/>
  <c r="Q11" i="5"/>
  <c r="Q10" i="5"/>
  <c r="Q6" i="5"/>
  <c r="Q5" i="5"/>
  <c r="Q3" i="5"/>
  <c r="G75" i="5"/>
  <c r="F75" i="5"/>
  <c r="E75" i="5"/>
  <c r="D75" i="5"/>
  <c r="Q51" i="4"/>
  <c r="Q43" i="4" l="1"/>
  <c r="Q38" i="8"/>
  <c r="Q21" i="8"/>
  <c r="Q55" i="3"/>
  <c r="Q53" i="4"/>
  <c r="Q38" i="3"/>
  <c r="Q53" i="2"/>
  <c r="Q8" i="6"/>
  <c r="G83" i="5"/>
  <c r="G85" i="5" s="1"/>
  <c r="G79" i="5"/>
  <c r="G81" i="5" s="1"/>
  <c r="G77" i="5"/>
  <c r="G87" i="5"/>
  <c r="D87" i="5"/>
  <c r="D83" i="5"/>
  <c r="D85" i="5" s="1"/>
  <c r="D79" i="5"/>
  <c r="D81" i="5" s="1"/>
  <c r="D77" i="5"/>
  <c r="F83" i="5"/>
  <c r="F85" i="5" s="1"/>
  <c r="F79" i="5"/>
  <c r="F81" i="5" s="1"/>
  <c r="F77" i="5"/>
  <c r="F87" i="5"/>
  <c r="E83" i="5"/>
  <c r="E85" i="5" s="1"/>
  <c r="E87" i="5"/>
  <c r="E79" i="5"/>
  <c r="E81" i="5" s="1"/>
  <c r="E77" i="5"/>
  <c r="Q63" i="3"/>
  <c r="Q27" i="8"/>
  <c r="Q55" i="6"/>
  <c r="Q21" i="11"/>
  <c r="Q36" i="10"/>
  <c r="Q52" i="9"/>
  <c r="Q77" i="8"/>
  <c r="Q64" i="8"/>
  <c r="Q23" i="10"/>
  <c r="Q4" i="11"/>
  <c r="Q13" i="8"/>
  <c r="Q35" i="5"/>
  <c r="Q48" i="3"/>
  <c r="Q20" i="2"/>
  <c r="D81" i="6"/>
  <c r="Q68" i="6"/>
  <c r="Q78" i="6"/>
  <c r="Q78" i="2"/>
  <c r="Q10" i="10"/>
  <c r="Q6" i="8"/>
  <c r="Q30" i="6"/>
  <c r="Q50" i="5"/>
  <c r="Q31" i="2"/>
  <c r="I89" i="8"/>
  <c r="G71" i="5"/>
  <c r="E81" i="6"/>
  <c r="D71" i="5"/>
  <c r="D90" i="8"/>
  <c r="F90" i="8"/>
  <c r="E76" i="12"/>
  <c r="Q63" i="4"/>
  <c r="Q64" i="4" s="1"/>
  <c r="M73" i="4"/>
  <c r="I74" i="4"/>
  <c r="F76" i="12"/>
  <c r="G76" i="12"/>
  <c r="E90" i="8"/>
  <c r="D76" i="12"/>
  <c r="C48" i="11"/>
  <c r="Q45" i="11"/>
  <c r="I90" i="8"/>
  <c r="I76" i="12"/>
  <c r="H90" i="8"/>
  <c r="H76" i="12"/>
  <c r="G90" i="8"/>
  <c r="G72" i="3"/>
  <c r="F71" i="5"/>
  <c r="F72" i="3"/>
  <c r="E71" i="5"/>
  <c r="E72" i="3"/>
  <c r="E70" i="5"/>
  <c r="Q46" i="10"/>
  <c r="N89" i="8"/>
  <c r="N99" i="8" s="1"/>
  <c r="N101" i="8" s="1"/>
  <c r="P89" i="8"/>
  <c r="P99" i="8" s="1"/>
  <c r="P101" i="8" s="1"/>
  <c r="D72" i="3"/>
  <c r="Q52" i="10"/>
  <c r="N70" i="5"/>
  <c r="Q17" i="6"/>
  <c r="Q18" i="10"/>
  <c r="Q33" i="9"/>
  <c r="Q25" i="9"/>
  <c r="Q87" i="8"/>
  <c r="Q47" i="8"/>
  <c r="C90" i="8"/>
  <c r="Q23" i="6"/>
  <c r="Q24" i="5"/>
  <c r="F70" i="5"/>
  <c r="Q7" i="5"/>
  <c r="Q33" i="4"/>
  <c r="Q69" i="2"/>
  <c r="Q39" i="11"/>
  <c r="Q33" i="11"/>
  <c r="M55" i="9"/>
  <c r="P54" i="10"/>
  <c r="N55" i="9"/>
  <c r="P55" i="9"/>
  <c r="M54" i="10"/>
  <c r="N54" i="10"/>
  <c r="L54" i="10"/>
  <c r="L55" i="9"/>
  <c r="D70" i="5"/>
  <c r="M70" i="5"/>
  <c r="M71" i="5"/>
  <c r="P70" i="5"/>
  <c r="L70" i="5"/>
  <c r="K54" i="10"/>
  <c r="K55" i="9"/>
  <c r="K89" i="8"/>
  <c r="K99" i="8" s="1"/>
  <c r="K101" i="8" s="1"/>
  <c r="J54" i="10"/>
  <c r="J55" i="9"/>
  <c r="C93" i="7"/>
  <c r="D93" i="7"/>
  <c r="E93" i="7"/>
  <c r="G93" i="7"/>
  <c r="L93" i="7"/>
  <c r="M93" i="7"/>
  <c r="F93" i="7"/>
  <c r="K93" i="7"/>
  <c r="N93" i="7"/>
  <c r="P93" i="7"/>
  <c r="J93" i="7"/>
  <c r="J71" i="5"/>
  <c r="J70" i="5"/>
  <c r="I54" i="10"/>
  <c r="E89" i="8"/>
  <c r="G89" i="8"/>
  <c r="D89" i="8"/>
  <c r="F89" i="8"/>
  <c r="J89" i="8"/>
  <c r="J99" i="8" s="1"/>
  <c r="J101" i="8" s="1"/>
  <c r="L89" i="8"/>
  <c r="L101" i="8" s="1"/>
  <c r="M89" i="8"/>
  <c r="M99" i="8" s="1"/>
  <c r="M101" i="8" s="1"/>
  <c r="I93" i="7"/>
  <c r="G70" i="5"/>
  <c r="I71" i="5"/>
  <c r="N71" i="5"/>
  <c r="P71" i="5"/>
  <c r="I70" i="5"/>
  <c r="C71" i="5"/>
  <c r="C70" i="5"/>
  <c r="L71" i="5"/>
  <c r="H54" i="10"/>
  <c r="I55" i="9"/>
  <c r="H55" i="9"/>
  <c r="H89" i="8"/>
  <c r="H93" i="7"/>
  <c r="H70" i="5"/>
  <c r="H71" i="5"/>
  <c r="D71" i="3"/>
  <c r="F71" i="3"/>
  <c r="E71" i="3"/>
  <c r="G71" i="3"/>
  <c r="E80" i="6"/>
  <c r="H80" i="6"/>
  <c r="L80" i="6"/>
  <c r="G80" i="6"/>
  <c r="J80" i="6"/>
  <c r="M80" i="6"/>
  <c r="D80" i="6"/>
  <c r="F80" i="6"/>
  <c r="I80" i="6"/>
  <c r="K80" i="6"/>
  <c r="N80" i="6"/>
  <c r="P80" i="6"/>
  <c r="C81" i="6"/>
  <c r="F54" i="10"/>
  <c r="D54" i="10"/>
  <c r="E54" i="10"/>
  <c r="G54" i="10"/>
  <c r="C54" i="10"/>
  <c r="G55" i="9"/>
  <c r="F55" i="9"/>
  <c r="E55" i="9"/>
  <c r="D55" i="9"/>
  <c r="C56" i="9"/>
  <c r="C72" i="9" s="1"/>
  <c r="C55" i="9"/>
  <c r="P80" i="2"/>
  <c r="D80" i="2"/>
  <c r="F80" i="2"/>
  <c r="I80" i="2"/>
  <c r="K80" i="2"/>
  <c r="N80" i="2"/>
  <c r="C101" i="2"/>
  <c r="C80" i="2"/>
  <c r="E80" i="2"/>
  <c r="G80" i="2"/>
  <c r="H80" i="2"/>
  <c r="J80" i="2"/>
  <c r="L80" i="2"/>
  <c r="M80" i="2"/>
  <c r="D47" i="11"/>
  <c r="F47" i="11"/>
  <c r="K47" i="11"/>
  <c r="N47" i="11"/>
  <c r="O47" i="11"/>
  <c r="C47" i="11"/>
  <c r="E47" i="11"/>
  <c r="G47" i="11"/>
  <c r="H47" i="11"/>
  <c r="J47" i="11"/>
  <c r="L47" i="11"/>
  <c r="M47" i="11"/>
  <c r="C89" i="8"/>
  <c r="C80" i="6"/>
  <c r="O75" i="4" l="1"/>
  <c r="O82" i="2"/>
  <c r="O73" i="3" s="1"/>
  <c r="O87" i="12"/>
  <c r="O89" i="12" s="1"/>
  <c r="E99" i="8"/>
  <c r="E101" i="8" s="1"/>
  <c r="C99" i="8"/>
  <c r="C101" i="8" s="1"/>
  <c r="D99" i="8"/>
  <c r="D101" i="8" s="1"/>
  <c r="I99" i="8"/>
  <c r="I101" i="8" s="1"/>
  <c r="H99" i="8"/>
  <c r="H101" i="8" s="1"/>
  <c r="G99" i="8"/>
  <c r="G101" i="8" s="1"/>
  <c r="F99" i="8"/>
  <c r="F101" i="8" s="1"/>
  <c r="F89" i="5"/>
  <c r="D89" i="5"/>
  <c r="G89" i="5"/>
  <c r="E89" i="5"/>
  <c r="N77" i="12"/>
  <c r="N72" i="5" s="1"/>
  <c r="C64" i="11"/>
  <c r="C70" i="10"/>
  <c r="C112" i="8"/>
  <c r="C91" i="12"/>
  <c r="C114" i="7"/>
  <c r="C102" i="6"/>
  <c r="Q39" i="6"/>
  <c r="Q62" i="6"/>
  <c r="Q44" i="5"/>
  <c r="J77" i="12"/>
  <c r="J72" i="5" s="1"/>
  <c r="J73" i="4"/>
  <c r="M77" i="12"/>
  <c r="M72" i="5" s="1"/>
  <c r="K73" i="4"/>
  <c r="I73" i="4"/>
  <c r="N73" i="4"/>
  <c r="P73" i="4"/>
  <c r="G74" i="4"/>
  <c r="G77" i="12" s="1"/>
  <c r="G72" i="5" s="1"/>
  <c r="G73" i="4"/>
  <c r="F74" i="4"/>
  <c r="Q71" i="4" s="1"/>
  <c r="F73" i="4"/>
  <c r="E74" i="4"/>
  <c r="E77" i="12" s="1"/>
  <c r="C74" i="4"/>
  <c r="L73" i="4"/>
  <c r="D74" i="4"/>
  <c r="D77" i="12" s="1"/>
  <c r="P77" i="12"/>
  <c r="P72" i="5" s="1"/>
  <c r="I77" i="12"/>
  <c r="I72" i="5" s="1"/>
  <c r="E82" i="2" l="1"/>
  <c r="E72" i="5"/>
  <c r="E87" i="12"/>
  <c r="E89" i="12" s="1"/>
  <c r="D72" i="5"/>
  <c r="P82" i="2"/>
  <c r="P73" i="3" s="1"/>
  <c r="P87" i="12"/>
  <c r="P89" i="12" s="1"/>
  <c r="G87" i="12"/>
  <c r="G89" i="12" s="1"/>
  <c r="J82" i="2"/>
  <c r="J73" i="3" s="1"/>
  <c r="J87" i="12"/>
  <c r="J89" i="12" s="1"/>
  <c r="I82" i="2"/>
  <c r="I87" i="12"/>
  <c r="I89" i="12" s="1"/>
  <c r="M82" i="2"/>
  <c r="M73" i="3" s="1"/>
  <c r="M87" i="12"/>
  <c r="M89" i="12" s="1"/>
  <c r="N82" i="2"/>
  <c r="N73" i="3" s="1"/>
  <c r="N87" i="12"/>
  <c r="N89" i="12" s="1"/>
  <c r="D49" i="11"/>
  <c r="D82" i="2"/>
  <c r="Q7" i="4"/>
  <c r="C73" i="4"/>
  <c r="Q12" i="4"/>
  <c r="Q22" i="4"/>
  <c r="E73" i="4"/>
  <c r="D73" i="4"/>
  <c r="I75" i="4"/>
  <c r="I82" i="6" s="1"/>
  <c r="I95" i="7" s="1"/>
  <c r="M75" i="4"/>
  <c r="M82" i="6" s="1"/>
  <c r="M95" i="7" s="1"/>
  <c r="N75" i="4"/>
  <c r="N82" i="6" s="1"/>
  <c r="N95" i="7" s="1"/>
  <c r="J75" i="4"/>
  <c r="J82" i="6" s="1"/>
  <c r="J95" i="7" s="1"/>
  <c r="P75" i="4"/>
  <c r="P82" i="6" s="1"/>
  <c r="P95" i="7" s="1"/>
  <c r="P49" i="11" s="1"/>
  <c r="G75" i="4"/>
  <c r="G82" i="6" s="1"/>
  <c r="G95" i="7" s="1"/>
  <c r="E49" i="11"/>
  <c r="E73" i="3"/>
  <c r="D56" i="10"/>
  <c r="E57" i="9"/>
  <c r="E56" i="10"/>
  <c r="E95" i="7"/>
  <c r="E91" i="8"/>
  <c r="E75" i="4"/>
  <c r="E82" i="6"/>
  <c r="D82" i="6"/>
  <c r="D57" i="9"/>
  <c r="D73" i="3"/>
  <c r="D91" i="8"/>
  <c r="D75" i="4"/>
  <c r="D95" i="7"/>
  <c r="I73" i="3" l="1"/>
  <c r="K73" i="3"/>
  <c r="H74" i="4"/>
  <c r="H73" i="4"/>
  <c r="M57" i="9"/>
  <c r="M91" i="8"/>
  <c r="P57" i="9"/>
  <c r="P56" i="10" s="1"/>
  <c r="P91" i="8"/>
  <c r="N57" i="9"/>
  <c r="N91" i="8"/>
  <c r="J57" i="9"/>
  <c r="J56" i="10" s="1"/>
  <c r="J91" i="8"/>
  <c r="I57" i="9"/>
  <c r="I91" i="8"/>
  <c r="G91" i="8"/>
  <c r="G57" i="9"/>
  <c r="G56" i="10" s="1"/>
  <c r="G49" i="11" s="1"/>
  <c r="F77" i="12"/>
  <c r="N56" i="10" l="1"/>
  <c r="N49" i="11"/>
  <c r="G82" i="2"/>
  <c r="G73" i="3" s="1"/>
  <c r="F72" i="5"/>
  <c r="F82" i="2"/>
  <c r="F87" i="12"/>
  <c r="F89" i="12" s="1"/>
  <c r="H77" i="12"/>
  <c r="C94" i="4"/>
  <c r="M56" i="10"/>
  <c r="M49" i="11" s="1"/>
  <c r="J49" i="11"/>
  <c r="F73" i="3"/>
  <c r="I56" i="10"/>
  <c r="I49" i="11" s="1"/>
  <c r="F75" i="4"/>
  <c r="H87" i="12" l="1"/>
  <c r="H89" i="12" s="1"/>
  <c r="H72" i="5"/>
  <c r="H75" i="4"/>
  <c r="H82" i="2"/>
  <c r="H73" i="3" s="1"/>
  <c r="Q23" i="4"/>
  <c r="Q69" i="3"/>
  <c r="Q8" i="2"/>
  <c r="Q41" i="2"/>
  <c r="Q11" i="4"/>
  <c r="Q15" i="4" s="1"/>
  <c r="H82" i="6" l="1"/>
  <c r="H95" i="7" s="1"/>
  <c r="H91" i="8" s="1"/>
  <c r="F82" i="6"/>
  <c r="F95" i="7" s="1"/>
  <c r="Q38" i="7" s="1"/>
  <c r="Q14" i="5"/>
  <c r="K70" i="5"/>
  <c r="K71" i="5"/>
  <c r="H57" i="9" l="1"/>
  <c r="H56" i="10" s="1"/>
  <c r="H49" i="11" s="1"/>
  <c r="K77" i="12"/>
  <c r="K72" i="5" s="1"/>
  <c r="C92" i="5"/>
  <c r="F57" i="9"/>
  <c r="F56" i="10" s="1"/>
  <c r="F49" i="11" s="1"/>
  <c r="Q24" i="7"/>
  <c r="F91" i="8"/>
  <c r="K82" i="2" l="1"/>
  <c r="K87" i="12"/>
  <c r="K89" i="12" s="1"/>
  <c r="K75" i="4"/>
  <c r="K82" i="6" s="1"/>
  <c r="K95" i="7" s="1"/>
  <c r="K91" i="8" s="1"/>
  <c r="Q31" i="12"/>
  <c r="Q32" i="12" s="1"/>
  <c r="K57" i="9" l="1"/>
  <c r="K56" i="10" s="1"/>
  <c r="K49" i="11" s="1"/>
  <c r="L77" i="12"/>
  <c r="L87" i="12" l="1"/>
  <c r="L89" i="12" s="1"/>
  <c r="L72" i="5"/>
  <c r="L82" i="2"/>
  <c r="L73" i="3" s="1"/>
  <c r="L75" i="4"/>
  <c r="L82" i="6" l="1"/>
  <c r="L95" i="7" s="1"/>
  <c r="L57" i="9" s="1"/>
  <c r="L56" i="10" s="1"/>
  <c r="L49" i="11" s="1"/>
  <c r="C71" i="3"/>
  <c r="C72" i="3"/>
  <c r="L91" i="8" l="1"/>
  <c r="C77" i="12"/>
  <c r="C91" i="3"/>
  <c r="C92" i="12" s="1"/>
  <c r="C102" i="2" s="1"/>
  <c r="C87" i="12" l="1"/>
  <c r="C89" i="12" s="1"/>
  <c r="D87" i="12"/>
  <c r="D89" i="12" s="1"/>
  <c r="C73" i="3"/>
  <c r="C56" i="10"/>
  <c r="C95" i="7"/>
  <c r="C82" i="6"/>
  <c r="C91" i="8"/>
  <c r="C72" i="5"/>
  <c r="C82" i="2"/>
  <c r="C57" i="9"/>
  <c r="C49" i="11"/>
  <c r="C75" i="4"/>
  <c r="C71" i="10"/>
  <c r="C113" i="8"/>
  <c r="C103" i="6"/>
  <c r="C92" i="3"/>
  <c r="C95" i="4"/>
  <c r="C93" i="5"/>
  <c r="C73" i="9"/>
  <c r="C115" i="7"/>
  <c r="C65" i="11"/>
  <c r="G86" i="2"/>
</calcChain>
</file>

<file path=xl/sharedStrings.xml><?xml version="1.0" encoding="utf-8"?>
<sst xmlns="http://schemas.openxmlformats.org/spreadsheetml/2006/main" count="2877" uniqueCount="626">
  <si>
    <t>Aberdeen Police Department</t>
  </si>
  <si>
    <t>Ahoskie Police Department</t>
  </si>
  <si>
    <t>Alamance County Sheriff's Office</t>
  </si>
  <si>
    <t>Albemarle Police Department</t>
  </si>
  <si>
    <t>Alexander County Sheriff's Office</t>
  </si>
  <si>
    <t>Angier Police Department</t>
  </si>
  <si>
    <t>Anson County Sheriff's Office</t>
  </si>
  <si>
    <t>Apex Police Department</t>
  </si>
  <si>
    <t>Archdale Police Department</t>
  </si>
  <si>
    <t>Asheboro Police Department</t>
  </si>
  <si>
    <t>Asheville Police Department</t>
  </si>
  <si>
    <t>Atlantic Beach Police Department</t>
  </si>
  <si>
    <t>Ayden Police Department</t>
  </si>
  <si>
    <t>Banner Elk Police Department</t>
  </si>
  <si>
    <t>Beaufort County Sheriff's Office</t>
  </si>
  <si>
    <t>Beaufort Police Department</t>
  </si>
  <si>
    <t>Belhaven Police Department</t>
  </si>
  <si>
    <t>Beulaville Police Department</t>
  </si>
  <si>
    <t>Biscoe Police Department</t>
  </si>
  <si>
    <t>Black Mountain Police Department</t>
  </si>
  <si>
    <t>Bladen County Sheriff's Office</t>
  </si>
  <si>
    <t>Blowing Rock Police Department</t>
  </si>
  <si>
    <t>Boiling Spring Lakes Police Dept.</t>
  </si>
  <si>
    <t>Boone Police Department</t>
  </si>
  <si>
    <t>Brevard Police Department</t>
  </si>
  <si>
    <t>Bridgeton Police Department</t>
  </si>
  <si>
    <t>Broadway Police Department</t>
  </si>
  <si>
    <t>Brunswick County Sheriff's Office</t>
  </si>
  <si>
    <t>Buncombe County Sheriff's Office</t>
  </si>
  <si>
    <t>Burgaw Police Department</t>
  </si>
  <si>
    <t>Burke County Sheriff's Office</t>
  </si>
  <si>
    <t>Burlington Police Department</t>
  </si>
  <si>
    <t>Burnsville Police Department</t>
  </si>
  <si>
    <t>Butner Public Safety</t>
  </si>
  <si>
    <t>Cabarrus County Sheriff's Office</t>
  </si>
  <si>
    <t>Caldwell County Sheriff's Office</t>
  </si>
  <si>
    <t>Camden County Sheriff's Office</t>
  </si>
  <si>
    <t>Candor Police Department</t>
  </si>
  <si>
    <t>Canton Police Department</t>
  </si>
  <si>
    <t>Carolina Beach Police Department</t>
  </si>
  <si>
    <t>Carrboro Police Department</t>
  </si>
  <si>
    <t>Carthage Police Department</t>
  </si>
  <si>
    <t>Cary Police Department</t>
  </si>
  <si>
    <t>Caswell County Sheriff's Office</t>
  </si>
  <si>
    <t>Chapel Hill Police Department</t>
  </si>
  <si>
    <t>Charlotte-Mecklenburg Police Dept.</t>
  </si>
  <si>
    <t>Chatham County Sheriff's Office</t>
  </si>
  <si>
    <t>Cherokee Police Department</t>
  </si>
  <si>
    <t>Cherryville Police Department</t>
  </si>
  <si>
    <t>Chocowinity Police Department</t>
  </si>
  <si>
    <t>Claremont Police Department</t>
  </si>
  <si>
    <t>Clay County Sheriff's Office</t>
  </si>
  <si>
    <t>Clayton Police Department</t>
  </si>
  <si>
    <t>Cleveland Police Department</t>
  </si>
  <si>
    <t>Clinton Police Department</t>
  </si>
  <si>
    <t>Coats Police Department</t>
  </si>
  <si>
    <t>Columbus Police Department</t>
  </si>
  <si>
    <t>Concord Police Department</t>
  </si>
  <si>
    <t>Conover Police Department</t>
  </si>
  <si>
    <t>Conway Police Department</t>
  </si>
  <si>
    <t>Cornelius Police Department</t>
  </si>
  <si>
    <t>Cramerton Police Department</t>
  </si>
  <si>
    <t>Craven County Sheriff's Office</t>
  </si>
  <si>
    <t>Creedmoor Police Department</t>
  </si>
  <si>
    <t>Cumberland County Sheriff's Office</t>
  </si>
  <si>
    <t>Dallas Police Department</t>
  </si>
  <si>
    <t>Dare County Sheriff's Office</t>
  </si>
  <si>
    <t>Davidson County Sheriff's Office</t>
  </si>
  <si>
    <t>Davie County Sheriff's Office</t>
  </si>
  <si>
    <t>Denton Police Department</t>
  </si>
  <si>
    <t>Dobson Police Department</t>
  </si>
  <si>
    <t>Duck Police Department</t>
  </si>
  <si>
    <t>Dunn Police Department</t>
  </si>
  <si>
    <t>Durham County Sheriff's Office</t>
  </si>
  <si>
    <t>Durham Police Department</t>
  </si>
  <si>
    <t>East Spencer Police Department</t>
  </si>
  <si>
    <t>Eden Police Department</t>
  </si>
  <si>
    <t>Edenton Police Department</t>
  </si>
  <si>
    <t>Edgecombe County Sheriff's Office</t>
  </si>
  <si>
    <t>Elizabeth City Police Department</t>
  </si>
  <si>
    <t>Elizabethtown Police Department</t>
  </si>
  <si>
    <t>Elkin Police Department</t>
  </si>
  <si>
    <t>Emerald Isle Police Department</t>
  </si>
  <si>
    <t>Enfield Police Department</t>
  </si>
  <si>
    <t>Erwin Police Department</t>
  </si>
  <si>
    <t>Farmville Police Department</t>
  </si>
  <si>
    <t>Fayetteville Police Department</t>
  </si>
  <si>
    <t>Fletcher Police Department</t>
  </si>
  <si>
    <t>Forest City Police Department</t>
  </si>
  <si>
    <t>Forsyth County Sheriff's Office</t>
  </si>
  <si>
    <t>Franklin County Sheriff's Office</t>
  </si>
  <si>
    <t>Franklinton Police Department</t>
  </si>
  <si>
    <t>Fremont Police Department</t>
  </si>
  <si>
    <t>Fuquay-Varina Police Department</t>
  </si>
  <si>
    <t>Garner Police Department</t>
  </si>
  <si>
    <t>Garysburg Police Department</t>
  </si>
  <si>
    <t>Gaston Police Department</t>
  </si>
  <si>
    <t>Gastonia Police Department</t>
  </si>
  <si>
    <t>Gibsonville Police Department</t>
  </si>
  <si>
    <t>Glen Alpine Police Department</t>
  </si>
  <si>
    <t>Goldsboro Police Department</t>
  </si>
  <si>
    <t>Graham County Sheriff's Office</t>
  </si>
  <si>
    <t>Graham Police Department</t>
  </si>
  <si>
    <t>Granite Falls Police Department</t>
  </si>
  <si>
    <t>Granite Quarry-Faith Police Dept.</t>
  </si>
  <si>
    <t>Granville County Sheriff's Office</t>
  </si>
  <si>
    <t>Greensboro Police Department</t>
  </si>
  <si>
    <t>Greenville Police Department</t>
  </si>
  <si>
    <t>Grifton Police Department</t>
  </si>
  <si>
    <t>Guilford County Sheriff's Office</t>
  </si>
  <si>
    <t>Halifax County Sheriff's Office</t>
  </si>
  <si>
    <t>Hamlet Police Department</t>
  </si>
  <si>
    <t>Harnett County Sheriff's Office</t>
  </si>
  <si>
    <t>Havelock Police Department</t>
  </si>
  <si>
    <t>Haw River Police Department</t>
  </si>
  <si>
    <t>Henderson Police Department</t>
  </si>
  <si>
    <t>Hendersonville Police Department</t>
  </si>
  <si>
    <t>Hertford County Sheriff's Office</t>
  </si>
  <si>
    <t>Hertford Police Department</t>
  </si>
  <si>
    <t>High Point Police Department</t>
  </si>
  <si>
    <t>Highlands Police Department</t>
  </si>
  <si>
    <t>Hillsborough Police Department</t>
  </si>
  <si>
    <t>Hoke County Sheriff's Office</t>
  </si>
  <si>
    <t>Holly Ridge Police Department</t>
  </si>
  <si>
    <t>Holly Springs Police Department</t>
  </si>
  <si>
    <t>Hope Mills Police Department</t>
  </si>
  <si>
    <t>Hudson Police Department</t>
  </si>
  <si>
    <t>Huntersville Police Department</t>
  </si>
  <si>
    <t>Hyde County Sheriff's Office</t>
  </si>
  <si>
    <t>Indian Beach Police Department</t>
  </si>
  <si>
    <t>Iredell County Sheriff's Office</t>
  </si>
  <si>
    <t>Jackson County Sheriff's Office</t>
  </si>
  <si>
    <t>Jackson Police Department</t>
  </si>
  <si>
    <t>Jacksonville Police Department</t>
  </si>
  <si>
    <t>Johnston County Sheriff's Office</t>
  </si>
  <si>
    <t>Jones County Sheriff's Office</t>
  </si>
  <si>
    <t>Jonesville Police Department</t>
  </si>
  <si>
    <t>Kannapolis Police Department</t>
  </si>
  <si>
    <t>Kenly Police Department</t>
  </si>
  <si>
    <t>Kernersville Police Department</t>
  </si>
  <si>
    <t>Kill Devil Hills Police Department</t>
  </si>
  <si>
    <t>King Police Department</t>
  </si>
  <si>
    <t>Kings Mountain Police Department</t>
  </si>
  <si>
    <t>Kinston Public Safety</t>
  </si>
  <si>
    <t>Kitty Hawk Police Department</t>
  </si>
  <si>
    <t>Knightdale Public Safety</t>
  </si>
  <si>
    <t>Lake Lure Police Department</t>
  </si>
  <si>
    <t>Laurel Park Police Department</t>
  </si>
  <si>
    <t>Laurinburg Police Department</t>
  </si>
  <si>
    <t>Lee County Sheriff's Office</t>
  </si>
  <si>
    <t>Leland Police Department</t>
  </si>
  <si>
    <t>Lenoir Police Department</t>
  </si>
  <si>
    <t>Lexington Police Department</t>
  </si>
  <si>
    <t>Liberty Police Department</t>
  </si>
  <si>
    <t>Lilesville Police Department</t>
  </si>
  <si>
    <t>Lillington Police Department</t>
  </si>
  <si>
    <t>Lincoln County Sheriff's Office</t>
  </si>
  <si>
    <t>Littleton Police Department</t>
  </si>
  <si>
    <t>Locust Police Department</t>
  </si>
  <si>
    <t>Louisburg Police Department</t>
  </si>
  <si>
    <t>Lumberton Police Department</t>
  </si>
  <si>
    <t>Macon County Sheriff's Office</t>
  </si>
  <si>
    <t>Madison County Sheriff's Office</t>
  </si>
  <si>
    <t>Madison Police Department</t>
  </si>
  <si>
    <t>Maggie Valley Police Department</t>
  </si>
  <si>
    <t>Maiden Police Department</t>
  </si>
  <si>
    <t>Manteo Police Department</t>
  </si>
  <si>
    <t>Marion Police Department</t>
  </si>
  <si>
    <t>Marshville Police Department</t>
  </si>
  <si>
    <t>Martin County Sheriff's Office</t>
  </si>
  <si>
    <t>Matthews Police Department</t>
  </si>
  <si>
    <t>Mayodan Police Department</t>
  </si>
  <si>
    <t>Maysville Police Department</t>
  </si>
  <si>
    <t>McDowell County Sheriff's Office</t>
  </si>
  <si>
    <t>Mebane Police Department</t>
  </si>
  <si>
    <t>Mecklenburg County Sheriff's Office</t>
  </si>
  <si>
    <t>Mint Hill Police Department</t>
  </si>
  <si>
    <t>Misenheimer Police Department</t>
  </si>
  <si>
    <t>Mitchell County Sheriff's Office</t>
  </si>
  <si>
    <t>Mocksville Police Department</t>
  </si>
  <si>
    <t>Monroe Public Safety</t>
  </si>
  <si>
    <t>Moore County Sheriff's Office</t>
  </si>
  <si>
    <t>Mooresville Police Department</t>
  </si>
  <si>
    <t>Morehead City Police Department</t>
  </si>
  <si>
    <t>Morganton Dept. of Public Safety</t>
  </si>
  <si>
    <t>Morrisville Police Department</t>
  </si>
  <si>
    <t>Mount Airy Police Department</t>
  </si>
  <si>
    <t>Mount Gilead Police Department</t>
  </si>
  <si>
    <t>Mount Olive Police Department</t>
  </si>
  <si>
    <t>Murfreesboro Police Department</t>
  </si>
  <si>
    <t>Nags Head Police Department</t>
  </si>
  <si>
    <t>Nash County Sheriff's Office</t>
  </si>
  <si>
    <t>Nashville Police Department</t>
  </si>
  <si>
    <t>New Bern Police Department</t>
  </si>
  <si>
    <t>New Hanover Co. Sheriff's Office</t>
  </si>
  <si>
    <t>Newport Police Department</t>
  </si>
  <si>
    <t>Newton Police Department</t>
  </si>
  <si>
    <t>North Topsail Beach Police Depart.</t>
  </si>
  <si>
    <t>Norwood Police Department</t>
  </si>
  <si>
    <t>Oakboro Police Department</t>
  </si>
  <si>
    <t>Ocean Isle Beach Police Department</t>
  </si>
  <si>
    <t>Onslow County Sheriff's Office</t>
  </si>
  <si>
    <t>Orange County Sheriff's Office</t>
  </si>
  <si>
    <t>Oxford Police Department</t>
  </si>
  <si>
    <t>Pamlico County Sheriff's Office</t>
  </si>
  <si>
    <t>Pembroke Police Department</t>
  </si>
  <si>
    <t>Person County Sheriff's Office</t>
  </si>
  <si>
    <t>Pikeville Police Department</t>
  </si>
  <si>
    <t>Pilot Mountain Police Department</t>
  </si>
  <si>
    <t>Pine Knoll Shores Police Department</t>
  </si>
  <si>
    <t>Pinebluff Police Department</t>
  </si>
  <si>
    <t>Pinehurst Police Department</t>
  </si>
  <si>
    <t>Pinetops Police Department</t>
  </si>
  <si>
    <t>Pineville Police Department</t>
  </si>
  <si>
    <t>Pitt County Sheriff's Office</t>
  </si>
  <si>
    <t>Pittsboro Police Department</t>
  </si>
  <si>
    <t>Plymouth Police Department</t>
  </si>
  <si>
    <t>Polkton Police Department</t>
  </si>
  <si>
    <t>Princeton Police Department</t>
  </si>
  <si>
    <t>Raeford Police Department</t>
  </si>
  <si>
    <t>Raleigh Police Department</t>
  </si>
  <si>
    <t>Randleman Police Department</t>
  </si>
  <si>
    <t>Randolph County Sheriff's Office</t>
  </si>
  <si>
    <t>Reidsville Police Department</t>
  </si>
  <si>
    <t>Rich Square Police Department</t>
  </si>
  <si>
    <t>Richlands Police Department</t>
  </si>
  <si>
    <t>Richmond County Sheriff's Office</t>
  </si>
  <si>
    <t>River Bend Police Department</t>
  </si>
  <si>
    <t>Robbins Police Department</t>
  </si>
  <si>
    <t>Robersonville Police Department</t>
  </si>
  <si>
    <t>Rockingham County Sheriff's Office</t>
  </si>
  <si>
    <t>Rockingham Police Department</t>
  </si>
  <si>
    <t>Rockwell Police Department</t>
  </si>
  <si>
    <t>Rocky Mount Police Department</t>
  </si>
  <si>
    <t>Rolesville Police Department</t>
  </si>
  <si>
    <t>Rose Hill Police Department</t>
  </si>
  <si>
    <t>Rowan County Sheriff's Office</t>
  </si>
  <si>
    <t>Rowland Police Department</t>
  </si>
  <si>
    <t>Roxboro Police Department</t>
  </si>
  <si>
    <t>Rutherford County Sheriff's Office</t>
  </si>
  <si>
    <t>Rutherfordton Police Department</t>
  </si>
  <si>
    <t>Salisbury Police Department</t>
  </si>
  <si>
    <t>Saluda Police Department</t>
  </si>
  <si>
    <t>Sampson County Sheriff's Office</t>
  </si>
  <si>
    <t>Sanford Police Department</t>
  </si>
  <si>
    <t>Scotland County Sheriff's Office</t>
  </si>
  <si>
    <t>Scotland Neck Police Department</t>
  </si>
  <si>
    <t>Seagrove Police Department</t>
  </si>
  <si>
    <t>Sharpsburg Police Department</t>
  </si>
  <si>
    <t>Shelby Police Department</t>
  </si>
  <si>
    <t>Siler City Police Department</t>
  </si>
  <si>
    <t>Smithfield Police Department</t>
  </si>
  <si>
    <t>Southern Pines Police Department</t>
  </si>
  <si>
    <t>Spencer Police Department</t>
  </si>
  <si>
    <t>Spindale Police Department</t>
  </si>
  <si>
    <t>Spring Hope Police Department</t>
  </si>
  <si>
    <t>Spring Lake Police Department</t>
  </si>
  <si>
    <t>Stallings Police Department</t>
  </si>
  <si>
    <t>Stanley Police Department</t>
  </si>
  <si>
    <t>Stanly County Sheriff's Office</t>
  </si>
  <si>
    <t>Star Police Department</t>
  </si>
  <si>
    <t>Statesville Police Department</t>
  </si>
  <si>
    <t>Stoneville Police Department</t>
  </si>
  <si>
    <t>Surf City Police Department</t>
  </si>
  <si>
    <t>Swain County Sheriff's Office</t>
  </si>
  <si>
    <t>Swansboro Police Department</t>
  </si>
  <si>
    <t>Sylva Police Department</t>
  </si>
  <si>
    <t>Tabor City Police Department</t>
  </si>
  <si>
    <t>Tarboro Police Department</t>
  </si>
  <si>
    <t>Taylorsville Police Department</t>
  </si>
  <si>
    <t>Thomasville Police Department</t>
  </si>
  <si>
    <t>Town of Elon Police Department</t>
  </si>
  <si>
    <t>Transylvania County Sheriff's Office</t>
  </si>
  <si>
    <t>Trent Woods Police Department</t>
  </si>
  <si>
    <t>Troutman Police Department</t>
  </si>
  <si>
    <t>Troy Police Department</t>
  </si>
  <si>
    <t>Tryon Police Department</t>
  </si>
  <si>
    <t>Tyrrell County Sheriff's Office</t>
  </si>
  <si>
    <t>Union County Sheriff's Office</t>
  </si>
  <si>
    <t>Valdese Police Department</t>
  </si>
  <si>
    <t>Vanceboro Police Department</t>
  </si>
  <si>
    <t>Wadesboro Police Department</t>
  </si>
  <si>
    <t>Wake County Sheriff's Office</t>
  </si>
  <si>
    <t>Wake Forest Police Department</t>
  </si>
  <si>
    <t>Warren County Sheriff's Office</t>
  </si>
  <si>
    <t>Warrenton Police Department</t>
  </si>
  <si>
    <t>Washington County Sheriff's Office</t>
  </si>
  <si>
    <t>Waxhaw Police Department</t>
  </si>
  <si>
    <t>Wayne County Sheriff's Office</t>
  </si>
  <si>
    <t>Waynesville Police Department</t>
  </si>
  <si>
    <t>Weaverville Police Department</t>
  </si>
  <si>
    <t>Weldon Police Department</t>
  </si>
  <si>
    <t>Wendell Police Department</t>
  </si>
  <si>
    <t>Whiteville Police Department</t>
  </si>
  <si>
    <t>Wilkesboro Police Department</t>
  </si>
  <si>
    <t>Wilmington Police Department</t>
  </si>
  <si>
    <t>Wilson County Sheriff's Office</t>
  </si>
  <si>
    <t>Wilson's Mills Police Department</t>
  </si>
  <si>
    <t>Windsor Police Department</t>
  </si>
  <si>
    <t>Wingate Police Department</t>
  </si>
  <si>
    <t>Winston-Salem Police Department</t>
  </si>
  <si>
    <t>Winterville Police Department</t>
  </si>
  <si>
    <t>Woodfin Police Department</t>
  </si>
  <si>
    <t>Wrightsville Beach Police Dept.</t>
  </si>
  <si>
    <t>Yadkinville Police Department</t>
  </si>
  <si>
    <t>Yancey County Sheriff's Office</t>
  </si>
  <si>
    <t>Youngsville Police Department</t>
  </si>
  <si>
    <t>Zebulon Police Department</t>
  </si>
  <si>
    <t>St. Patrick's Day B&amp;L</t>
  </si>
  <si>
    <t>Click It or Ticket Wk 2</t>
  </si>
  <si>
    <t>Click It or Ticket Wk 1</t>
  </si>
  <si>
    <t>Holiday B&amp;L     Wk 2</t>
  </si>
  <si>
    <t>Holiday B&amp;L      Wk 3</t>
  </si>
  <si>
    <t>CPS Week</t>
  </si>
  <si>
    <t>Wilson Police Department</t>
  </si>
  <si>
    <t>Elon University Police Department</t>
  </si>
  <si>
    <t>Pasquotank County Sheriff's Office</t>
  </si>
  <si>
    <t>Labor   Day B&amp;L     Wk 2</t>
  </si>
  <si>
    <t>Labor   Day B&amp;L     Wk 3</t>
  </si>
  <si>
    <t>Labor   Day B&amp;L  Wk 1</t>
  </si>
  <si>
    <t>B&amp;L Independence Day Wk 1</t>
  </si>
  <si>
    <t>County Reporting Rate</t>
  </si>
  <si>
    <t>Region 2 Reporting For Week</t>
  </si>
  <si>
    <t>Region 2 Reporting Year To Date</t>
  </si>
  <si>
    <t>Agency Report   Rate     YTD</t>
  </si>
  <si>
    <t xml:space="preserve">Beaufort County </t>
  </si>
  <si>
    <t>Carteret County</t>
  </si>
  <si>
    <t>Craven County</t>
  </si>
  <si>
    <t>Greene County</t>
  </si>
  <si>
    <t>Jones County</t>
  </si>
  <si>
    <t>Lenior County</t>
  </si>
  <si>
    <t>Martin County</t>
  </si>
  <si>
    <t>Pamlico County</t>
  </si>
  <si>
    <t>Pitt County</t>
  </si>
  <si>
    <t>Wayne County</t>
  </si>
  <si>
    <t xml:space="preserve">Bladen County </t>
  </si>
  <si>
    <t>Brunswick County</t>
  </si>
  <si>
    <t>County  Weekly Reporting Rate</t>
  </si>
  <si>
    <t>Columbus County</t>
  </si>
  <si>
    <t>Duplin County</t>
  </si>
  <si>
    <t>New Hanover County</t>
  </si>
  <si>
    <t>Onslow County</t>
  </si>
  <si>
    <t>Pender County</t>
  </si>
  <si>
    <t>Robeson County</t>
  </si>
  <si>
    <t>Sampson County</t>
  </si>
  <si>
    <t xml:space="preserve">Number of Agencies Reporting </t>
  </si>
  <si>
    <t>Region 3 Reporting % For Week</t>
  </si>
  <si>
    <t xml:space="preserve">EdgecombeCounty </t>
  </si>
  <si>
    <t>Franklin County</t>
  </si>
  <si>
    <t>Granville County</t>
  </si>
  <si>
    <t>Halifax County</t>
  </si>
  <si>
    <t>Nash County</t>
  </si>
  <si>
    <t>Northhampton County</t>
  </si>
  <si>
    <t>Vance County</t>
  </si>
  <si>
    <t>Warren County</t>
  </si>
  <si>
    <t>Wilson County</t>
  </si>
  <si>
    <t>Region 4 Reporting % For Week</t>
  </si>
  <si>
    <t xml:space="preserve">Chatham County </t>
  </si>
  <si>
    <t>Durham County</t>
  </si>
  <si>
    <t>Harnett County</t>
  </si>
  <si>
    <t>Johnston County</t>
  </si>
  <si>
    <t>Orange County</t>
  </si>
  <si>
    <t>Person County</t>
  </si>
  <si>
    <t>Wake County</t>
  </si>
  <si>
    <t>Region 5 Reporting % For Week</t>
  </si>
  <si>
    <t>Campaigns</t>
  </si>
  <si>
    <t>Northhampton County SO</t>
  </si>
  <si>
    <t>Roanoke Rapids PD</t>
  </si>
  <si>
    <t>Cumberland County</t>
  </si>
  <si>
    <t xml:space="preserve">Anson County </t>
  </si>
  <si>
    <t>Holiday B&amp;L        Wk 2</t>
  </si>
  <si>
    <t>Hoke County</t>
  </si>
  <si>
    <t>Lee County</t>
  </si>
  <si>
    <t>Montgomery County</t>
  </si>
  <si>
    <t xml:space="preserve">Whispering Pines Police </t>
  </si>
  <si>
    <t>Scotland County</t>
  </si>
  <si>
    <t>Stanley County</t>
  </si>
  <si>
    <t>Caswell County</t>
  </si>
  <si>
    <t>Davidson County</t>
  </si>
  <si>
    <t>Davie County</t>
  </si>
  <si>
    <t>Forsyth County</t>
  </si>
  <si>
    <t>Guilford County</t>
  </si>
  <si>
    <t xml:space="preserve">UNC-Greensboro Police </t>
  </si>
  <si>
    <t>Randolph County</t>
  </si>
  <si>
    <t>Moore County</t>
  </si>
  <si>
    <t>Rockingham  County</t>
  </si>
  <si>
    <t>Stokes County</t>
  </si>
  <si>
    <t>Surry County</t>
  </si>
  <si>
    <t>Yadkin County</t>
  </si>
  <si>
    <t xml:space="preserve">Alexander County </t>
  </si>
  <si>
    <t xml:space="preserve">Alamance County </t>
  </si>
  <si>
    <t>Cabarrus County</t>
  </si>
  <si>
    <t>Catawba County</t>
  </si>
  <si>
    <t>Cleveland County</t>
  </si>
  <si>
    <t>Gaston County</t>
  </si>
  <si>
    <t>Iredell County</t>
  </si>
  <si>
    <t>Lincoln County</t>
  </si>
  <si>
    <t>Mecklenburg County</t>
  </si>
  <si>
    <t>Rowan County</t>
  </si>
  <si>
    <t>Union County</t>
  </si>
  <si>
    <t>Region 8 Reporting Year To Date</t>
  </si>
  <si>
    <t xml:space="preserve">Alleghany County </t>
  </si>
  <si>
    <t>Alleghany County Sheriff's Office</t>
  </si>
  <si>
    <t>Ashe County</t>
  </si>
  <si>
    <t>Avery County</t>
  </si>
  <si>
    <t>Caldwell County</t>
  </si>
  <si>
    <t>Mitchell County</t>
  </si>
  <si>
    <t>Watauga County</t>
  </si>
  <si>
    <t xml:space="preserve">North Wilkesboro Police </t>
  </si>
  <si>
    <t>Wilkes County</t>
  </si>
  <si>
    <t>Region 9 Reporting Year To Date</t>
  </si>
  <si>
    <t xml:space="preserve">Buncombe County </t>
  </si>
  <si>
    <t>Henderson County</t>
  </si>
  <si>
    <t>Madison County</t>
  </si>
  <si>
    <t>McDowell County</t>
  </si>
  <si>
    <t>Polk County</t>
  </si>
  <si>
    <t>Rutherford County</t>
  </si>
  <si>
    <t>Yancey County</t>
  </si>
  <si>
    <t xml:space="preserve">Cherokee County </t>
  </si>
  <si>
    <t>Clay County</t>
  </si>
  <si>
    <t>Graham County</t>
  </si>
  <si>
    <t>Haywood County</t>
  </si>
  <si>
    <t>Jackson County</t>
  </si>
  <si>
    <t>Macon County</t>
  </si>
  <si>
    <t>Swain County</t>
  </si>
  <si>
    <t xml:space="preserve">Bertie County </t>
  </si>
  <si>
    <t>Camden County</t>
  </si>
  <si>
    <t>Chowan County</t>
  </si>
  <si>
    <t>Dare County</t>
  </si>
  <si>
    <t>Southern Shores Police</t>
  </si>
  <si>
    <t>Gates County</t>
  </si>
  <si>
    <t>Hertford County</t>
  </si>
  <si>
    <t>Hyde County</t>
  </si>
  <si>
    <t>Pasquotank County</t>
  </si>
  <si>
    <t>Perquimans County</t>
  </si>
  <si>
    <t>Tyrrell County</t>
  </si>
  <si>
    <t>Washington County</t>
  </si>
  <si>
    <t>Region 1 Reporting % For Week</t>
  </si>
  <si>
    <t>Region 10 Reporting Year To Date</t>
  </si>
  <si>
    <t>Region 8 County/Agency</t>
  </si>
  <si>
    <t>Region 8 Reporting % For Week</t>
  </si>
  <si>
    <t>Region 1 County/Agency</t>
  </si>
  <si>
    <t>Region 2 County/Agency</t>
  </si>
  <si>
    <t>Region 3 Agency/County</t>
  </si>
  <si>
    <t>Region 4 County/Agency</t>
  </si>
  <si>
    <t>Agencies in region</t>
  </si>
  <si>
    <t>Region 5 County/Agency</t>
  </si>
  <si>
    <t>Region 6 County/Agency</t>
  </si>
  <si>
    <t>Region 7 County/Agency</t>
  </si>
  <si>
    <t>Region 6 Reporting % For Week</t>
  </si>
  <si>
    <t>Region 7 Reporting % For Week</t>
  </si>
  <si>
    <t>Region 9 County/Agency</t>
  </si>
  <si>
    <t>Region 9 Reporting % For Week</t>
  </si>
  <si>
    <t>Region 10 County/Agency</t>
  </si>
  <si>
    <t>Region 10 Reporting % For Week</t>
  </si>
  <si>
    <t>Region 11 Reporting % For Week</t>
  </si>
  <si>
    <t>Region 11 County/Agency</t>
  </si>
  <si>
    <t>Burke County</t>
  </si>
  <si>
    <t>Gates County Sheriff's Office</t>
  </si>
  <si>
    <t>Fort Bragg Military Police</t>
  </si>
  <si>
    <t>Currituck County Sheriff's Office</t>
  </si>
  <si>
    <t>Currituck County</t>
  </si>
  <si>
    <t>Transylvania County</t>
  </si>
  <si>
    <t>Richmond County</t>
  </si>
  <si>
    <t>NCCU Police Department</t>
  </si>
  <si>
    <t>NCSU Campus Police</t>
  </si>
  <si>
    <t>UNC Chapel Hill Campus PD</t>
  </si>
  <si>
    <t xml:space="preserve"> </t>
  </si>
  <si>
    <t>State Reporting Rate YTD</t>
  </si>
  <si>
    <t>Region 1 Reporting YTD</t>
  </si>
  <si>
    <t>Region 4 Reporting YTD</t>
  </si>
  <si>
    <t>Region 5 Reporting YTD</t>
  </si>
  <si>
    <t>Region 6 Reporting YTD</t>
  </si>
  <si>
    <t>X</t>
  </si>
  <si>
    <t>Region 7 Reporting YTD</t>
  </si>
  <si>
    <t>UNC-W Campus Police</t>
  </si>
  <si>
    <t>UNC-Charlotte Campus Police</t>
  </si>
  <si>
    <t>Region 11 Reporting YTD</t>
  </si>
  <si>
    <t>State Reporting Rate For Week</t>
  </si>
  <si>
    <t>Region 3 Reporting YTD</t>
  </si>
  <si>
    <t>ECU Campus Police</t>
  </si>
  <si>
    <t>NCSHP A3</t>
  </si>
  <si>
    <t>NCSHP A1</t>
  </si>
  <si>
    <t>NCSHP A2</t>
  </si>
  <si>
    <t>NCSHP A4</t>
  </si>
  <si>
    <t>NCSHP A8</t>
  </si>
  <si>
    <t>NCSHP A6</t>
  </si>
  <si>
    <t>NCSHP A7</t>
  </si>
  <si>
    <t>NCSHP A5</t>
  </si>
  <si>
    <t>NC SHP B5</t>
  </si>
  <si>
    <t>NC SHP B6</t>
  </si>
  <si>
    <t>NC SHP B3</t>
  </si>
  <si>
    <t>NC SHP B4</t>
  </si>
  <si>
    <t>NC SHP B7</t>
  </si>
  <si>
    <t>NC SHP B2</t>
  </si>
  <si>
    <t>NC SHP C1</t>
  </si>
  <si>
    <t>NC SHP C4</t>
  </si>
  <si>
    <t>NC SHP C5</t>
  </si>
  <si>
    <t>NC SHP D1</t>
  </si>
  <si>
    <t>NC SHP C7</t>
  </si>
  <si>
    <t>NC SHP B8</t>
  </si>
  <si>
    <t>NC SHP C6</t>
  </si>
  <si>
    <t>Pine Level Police Department</t>
  </si>
  <si>
    <t>NC SHP D7</t>
  </si>
  <si>
    <t>NC SHP D4</t>
  </si>
  <si>
    <t>NC SHP C3</t>
  </si>
  <si>
    <t>NC SHP E2</t>
  </si>
  <si>
    <t>Foxfire Village Police Department</t>
  </si>
  <si>
    <t>Vass Police Department</t>
  </si>
  <si>
    <t>NC SHP E1</t>
  </si>
  <si>
    <t>NC SHP E7</t>
  </si>
  <si>
    <t>WSSU Police Department</t>
  </si>
  <si>
    <t>NC SHP E4</t>
  </si>
  <si>
    <t>NC SHP D2 Guilford</t>
  </si>
  <si>
    <t>NC SHP D6 Randolph</t>
  </si>
  <si>
    <t>NC SHP D3 Rockingham</t>
  </si>
  <si>
    <t>NC SHP E5 Stokes</t>
  </si>
  <si>
    <t>NC SHP E5 Surry</t>
  </si>
  <si>
    <t xml:space="preserve">Boonville Police Deparment </t>
  </si>
  <si>
    <t>NC SHP E7 Yadkin</t>
  </si>
  <si>
    <t>NC SHP F4 Alexander</t>
  </si>
  <si>
    <t>NC SHP E6 Cabarrus</t>
  </si>
  <si>
    <t>NC SHP F5 Catawba</t>
  </si>
  <si>
    <t>NC SHP H4 Cleveland</t>
  </si>
  <si>
    <t>NC SHP H1 Gaston</t>
  </si>
  <si>
    <t>NC SHP F4 Iredell</t>
  </si>
  <si>
    <t>NC SHP F5 Lincoln</t>
  </si>
  <si>
    <t>NC SHP H5 Mecklenburg</t>
  </si>
  <si>
    <t>NC SHP E3 Rowan</t>
  </si>
  <si>
    <t>NC SHP H3 Union</t>
  </si>
  <si>
    <t>NC SHP F2 Alleghany</t>
  </si>
  <si>
    <t>NC SHP F2 Ashe</t>
  </si>
  <si>
    <t>NC SHP F1 Burke</t>
  </si>
  <si>
    <t>NC SHP F2 Wilkes</t>
  </si>
  <si>
    <t>NC SHP G1 Avery</t>
  </si>
  <si>
    <t>NC SHP G4 Buncombe</t>
  </si>
  <si>
    <t>NC SHP G3 Henderson</t>
  </si>
  <si>
    <t>NC SHP G1 Madison</t>
  </si>
  <si>
    <t>NC SHP G2 McDowell</t>
  </si>
  <si>
    <t>NC SHP G1 Mitchell</t>
  </si>
  <si>
    <t>NC SHP G3 Polk</t>
  </si>
  <si>
    <t>NC SHP G2 Rutherford</t>
  </si>
  <si>
    <t>NC SHP G1 Yancey</t>
  </si>
  <si>
    <t>NC SHP G3 Transylvania</t>
  </si>
  <si>
    <t>NC SHP G5 Haywood</t>
  </si>
  <si>
    <t>NC SHP G5 Jackson</t>
  </si>
  <si>
    <t>NC SHP A5 Pitt</t>
  </si>
  <si>
    <t>NC SHP C2 Wayne</t>
  </si>
  <si>
    <t>NC SHP A2 Bertie</t>
  </si>
  <si>
    <t>NC SHP A4 Tyrrell</t>
  </si>
  <si>
    <t>NC SHP B4 Duplin</t>
  </si>
  <si>
    <t>NC SHP D5 Alamance</t>
  </si>
  <si>
    <t>PTI Airport Police</t>
  </si>
  <si>
    <t>East Bend Police Department</t>
  </si>
  <si>
    <t>NC SHP H3 Anson</t>
  </si>
  <si>
    <t>NC SHP F3 Caldwell</t>
  </si>
  <si>
    <t>NC SHP F3 Watauga</t>
  </si>
  <si>
    <t>Biltmore Forest Police Department</t>
  </si>
  <si>
    <t>NC SHP G6 Cherokee</t>
  </si>
  <si>
    <t>NC SHP G6 Clay</t>
  </si>
  <si>
    <t>NC SHP G6 Graham</t>
  </si>
  <si>
    <t>NC SHP G6 Macon</t>
  </si>
  <si>
    <t>NC SHP G6 Swain</t>
  </si>
  <si>
    <t>NC SHP A3 Chowan</t>
  </si>
  <si>
    <t>NC SHP A6 Pamlico</t>
  </si>
  <si>
    <t>NC SHP B1 Cumberland</t>
  </si>
  <si>
    <t>NC SHP H6 Hoke</t>
  </si>
  <si>
    <t>NC SHP H6 Moore</t>
  </si>
  <si>
    <t>Washington Police Department</t>
  </si>
  <si>
    <t>NC SHP C8 Halifax</t>
  </si>
  <si>
    <t>NC SHP C8 Northhampton</t>
  </si>
  <si>
    <t>Obey the Sign or Pay the Fine 1</t>
  </si>
  <si>
    <t>Cameron Police Department</t>
  </si>
  <si>
    <t>Taylortown Police Department</t>
  </si>
  <si>
    <t>Drexel Police Department</t>
  </si>
  <si>
    <t>Stantonsburg Police Department</t>
  </si>
  <si>
    <t>Ashe County SO</t>
  </si>
  <si>
    <t>Speed A Little, Lose A Lot 1</t>
  </si>
  <si>
    <t>Polk County Sheriff's Office</t>
  </si>
  <si>
    <t>Bessemer City Police Department</t>
  </si>
  <si>
    <t>S</t>
  </si>
  <si>
    <t>L</t>
  </si>
  <si>
    <t>C</t>
  </si>
  <si>
    <t>Local Agencies Reporting</t>
  </si>
  <si>
    <t>County Agencies Reporting</t>
  </si>
  <si>
    <t>State Agencies Reporting</t>
  </si>
  <si>
    <t>Other Agencies Reporting</t>
  </si>
  <si>
    <t>Local Agencies In Region</t>
  </si>
  <si>
    <t>Local Agency Participation</t>
  </si>
  <si>
    <t>County Agencies In Region</t>
  </si>
  <si>
    <t>County Agency Participation</t>
  </si>
  <si>
    <t>State Agencies In Region</t>
  </si>
  <si>
    <t>State Agencies Partcipation</t>
  </si>
  <si>
    <t>O</t>
  </si>
  <si>
    <t>Other Agencies In Region</t>
  </si>
  <si>
    <t>Other Agencies Partcipation</t>
  </si>
  <si>
    <t>Speed A Little, Lose A Lot</t>
  </si>
  <si>
    <t>Speed a Little, Lose a Lot</t>
  </si>
  <si>
    <t>Speed a Little, Lose A Lot</t>
  </si>
  <si>
    <t>Williamston Police Department</t>
  </si>
  <si>
    <t>Jefferson Police</t>
  </si>
  <si>
    <t>Aulander Police Department</t>
  </si>
  <si>
    <t>Perquimans County Sheriff's Office</t>
  </si>
  <si>
    <t>NC SHP H2 Scotland</t>
  </si>
  <si>
    <t>NC SHP H2 Richmond</t>
  </si>
  <si>
    <t>l</t>
  </si>
  <si>
    <t>Cape Carteret Police Department</t>
  </si>
  <si>
    <t>Southport Police Department</t>
  </si>
  <si>
    <t>Magnolia Police Department</t>
  </si>
  <si>
    <t>Warsaw Police Department</t>
  </si>
  <si>
    <t>Pender County Sheriff's Office</t>
  </si>
  <si>
    <t>Robeson County Sheriff's Office</t>
  </si>
  <si>
    <t>Bailey Police Department</t>
  </si>
  <si>
    <t>Yadkin County Sheriff's Office</t>
  </si>
  <si>
    <t>Gaston County Police Department</t>
  </si>
  <si>
    <t>China Grove Police Department</t>
  </si>
  <si>
    <t>Landis Police Department</t>
  </si>
  <si>
    <t>Henderson County Sheriff's Office</t>
  </si>
  <si>
    <t>Labor Day B&amp;L     Wk 2</t>
  </si>
  <si>
    <t>Labor   Day B&amp;L Wk 3</t>
  </si>
  <si>
    <t>Labor   Day B&amp;L     Wk 23</t>
  </si>
  <si>
    <t>Surry County Sheriff's Office</t>
  </si>
  <si>
    <t>Columbus Day CRI</t>
  </si>
  <si>
    <t>HalloweenBI&amp;LI</t>
  </si>
  <si>
    <t>Halloween BI&amp;LI</t>
  </si>
  <si>
    <t>Thanksgiving CIOT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</si>
</sst>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%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" fillId="0" borderId="0"/>
    <xf numFmtId="9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18" applyNumberFormat="0" applyAlignment="0" applyProtection="0"/>
    <xf numFmtId="0" fontId="24" fillId="8" borderId="19" applyNumberFormat="0" applyAlignment="0" applyProtection="0"/>
    <xf numFmtId="0" fontId="25" fillId="8" borderId="18" applyNumberFormat="0" applyAlignment="0" applyProtection="0"/>
    <xf numFmtId="0" fontId="26" fillId="0" borderId="20" applyNumberFormat="0" applyFill="0" applyAlignment="0" applyProtection="0"/>
    <xf numFmtId="0" fontId="27" fillId="9" borderId="21" applyNumberFormat="0" applyAlignment="0" applyProtection="0"/>
    <xf numFmtId="0" fontId="28" fillId="0" borderId="0" applyNumberFormat="0" applyFill="0" applyBorder="0" applyAlignment="0" applyProtection="0"/>
    <xf numFmtId="0" fontId="5" fillId="10" borderId="22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23" applyNumberFormat="0" applyFill="0" applyAlignment="0" applyProtection="0"/>
    <xf numFmtId="0" fontId="1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2" fillId="34" borderId="0" applyNumberFormat="0" applyBorder="0" applyAlignment="0" applyProtection="0"/>
  </cellStyleXfs>
  <cellXfs count="145">
    <xf numFmtId="0" fontId="0" fillId="0" borderId="0" xfId="0"/>
    <xf numFmtId="0" fontId="6" fillId="0" borderId="1" xfId="0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3" fillId="0" borderId="2" xfId="1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9" fontId="4" fillId="0" borderId="0" xfId="2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9" fontId="4" fillId="0" borderId="4" xfId="2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4" fillId="0" borderId="6" xfId="2" applyFont="1" applyBorder="1" applyAlignment="1">
      <alignment horizontal="center"/>
    </xf>
    <xf numFmtId="0" fontId="4" fillId="0" borderId="1" xfId="2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1" xfId="0" applyBorder="1"/>
    <xf numFmtId="0" fontId="6" fillId="0" borderId="4" xfId="0" applyFont="1" applyBorder="1" applyAlignment="1">
      <alignment horizontal="center" wrapText="1"/>
    </xf>
    <xf numFmtId="9" fontId="4" fillId="0" borderId="8" xfId="2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6" xfId="0" applyBorder="1"/>
    <xf numFmtId="0" fontId="2" fillId="0" borderId="12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10" xfId="1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0" fillId="0" borderId="9" xfId="0" applyBorder="1"/>
    <xf numFmtId="0" fontId="2" fillId="0" borderId="6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wrapText="1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9" fontId="9" fillId="0" borderId="1" xfId="2" applyFont="1" applyBorder="1" applyAlignment="1">
      <alignment horizontal="center"/>
    </xf>
    <xf numFmtId="9" fontId="10" fillId="0" borderId="1" xfId="2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0" xfId="0" applyNumberFormat="1"/>
    <xf numFmtId="164" fontId="0" fillId="0" borderId="0" xfId="0" applyNumberFormat="1"/>
    <xf numFmtId="0" fontId="2" fillId="0" borderId="3" xfId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0" fontId="12" fillId="2" borderId="0" xfId="0" applyFont="1" applyFill="1"/>
    <xf numFmtId="0" fontId="13" fillId="0" borderId="0" xfId="0" applyFont="1"/>
    <xf numFmtId="0" fontId="0" fillId="0" borderId="2" xfId="0" applyBorder="1" applyAlignment="1">
      <alignment horizontal="center"/>
    </xf>
    <xf numFmtId="0" fontId="3" fillId="3" borderId="1" xfId="1" applyFont="1" applyFill="1" applyBorder="1" applyAlignment="1">
      <alignment wrapText="1"/>
    </xf>
    <xf numFmtId="0" fontId="0" fillId="3" borderId="1" xfId="0" applyFill="1" applyBorder="1"/>
    <xf numFmtId="9" fontId="4" fillId="0" borderId="0" xfId="2" applyFont="1"/>
    <xf numFmtId="9" fontId="4" fillId="0" borderId="6" xfId="2" applyFont="1" applyBorder="1"/>
    <xf numFmtId="0" fontId="14" fillId="0" borderId="0" xfId="0" applyFont="1" applyAlignment="1">
      <alignment horizontal="center"/>
    </xf>
    <xf numFmtId="0" fontId="3" fillId="2" borderId="1" xfId="1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2" fillId="2" borderId="6" xfId="1" applyFont="1" applyFill="1" applyBorder="1" applyAlignment="1">
      <alignment horizontal="center" wrapText="1"/>
    </xf>
    <xf numFmtId="0" fontId="2" fillId="2" borderId="0" xfId="1" applyFont="1" applyFill="1" applyAlignment="1">
      <alignment horizontal="center"/>
    </xf>
    <xf numFmtId="165" fontId="13" fillId="0" borderId="0" xfId="0" applyNumberFormat="1" applyFont="1" applyAlignment="1">
      <alignment horizontal="center"/>
    </xf>
    <xf numFmtId="165" fontId="4" fillId="0" borderId="7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165" fontId="4" fillId="0" borderId="13" xfId="2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1" applyFont="1" applyFill="1" applyBorder="1" applyAlignment="1">
      <alignment wrapText="1"/>
    </xf>
    <xf numFmtId="9" fontId="10" fillId="3" borderId="1" xfId="2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5" fontId="4" fillId="3" borderId="1" xfId="2" applyNumberFormat="1" applyFont="1" applyFill="1" applyBorder="1" applyAlignment="1">
      <alignment horizontal="center"/>
    </xf>
    <xf numFmtId="0" fontId="0" fillId="2" borderId="0" xfId="0" applyFill="1"/>
    <xf numFmtId="165" fontId="4" fillId="2" borderId="1" xfId="2" applyNumberFormat="1" applyFont="1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0" fillId="3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2" borderId="11" xfId="1" applyFont="1" applyFill="1" applyBorder="1" applyAlignment="1">
      <alignment wrapText="1"/>
    </xf>
    <xf numFmtId="0" fontId="7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5" fontId="4" fillId="0" borderId="2" xfId="2" applyNumberFormat="1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10" fillId="2" borderId="3" xfId="2" applyFont="1" applyFill="1" applyBorder="1" applyAlignment="1">
      <alignment horizontal="center"/>
    </xf>
    <xf numFmtId="165" fontId="4" fillId="0" borderId="24" xfId="2" applyNumberFormat="1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3" borderId="3" xfId="1" applyFont="1" applyFill="1" applyBorder="1" applyAlignment="1">
      <alignment wrapText="1"/>
    </xf>
    <xf numFmtId="0" fontId="0" fillId="0" borderId="24" xfId="0" applyBorder="1" applyAlignment="1">
      <alignment wrapText="1"/>
    </xf>
    <xf numFmtId="9" fontId="10" fillId="2" borderId="1" xfId="2" applyFont="1" applyFill="1" applyBorder="1" applyAlignment="1">
      <alignment horizontal="center"/>
    </xf>
    <xf numFmtId="165" fontId="4" fillId="0" borderId="10" xfId="2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wrapText="1"/>
    </xf>
    <xf numFmtId="9" fontId="10" fillId="0" borderId="24" xfId="2" applyFont="1" applyBorder="1" applyAlignment="1">
      <alignment horizontal="center"/>
    </xf>
    <xf numFmtId="9" fontId="10" fillId="0" borderId="2" xfId="2" applyFont="1" applyBorder="1" applyAlignment="1">
      <alignment horizontal="center"/>
    </xf>
    <xf numFmtId="9" fontId="10" fillId="0" borderId="3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26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15" fillId="2" borderId="1" xfId="0" applyFont="1" applyFill="1" applyBorder="1" applyAlignment="1">
      <alignment horizontal="center"/>
    </xf>
    <xf numFmtId="0" fontId="30" fillId="0" borderId="0" xfId="0" applyFont="1"/>
    <xf numFmtId="0" fontId="7" fillId="2" borderId="1" xfId="0" applyFont="1" applyFill="1" applyBorder="1" applyAlignment="1">
      <alignment horizontal="left"/>
    </xf>
    <xf numFmtId="1" fontId="4" fillId="0" borderId="0" xfId="2" applyNumberFormat="1" applyFont="1" applyAlignment="1">
      <alignment horizontal="center"/>
    </xf>
    <xf numFmtId="165" fontId="0" fillId="0" borderId="0" xfId="2" applyNumberFormat="1" applyFont="1"/>
    <xf numFmtId="0" fontId="31" fillId="0" borderId="0" xfId="0" applyFont="1"/>
    <xf numFmtId="165" fontId="31" fillId="0" borderId="0" xfId="0" applyNumberFormat="1" applyFont="1" applyAlignment="1">
      <alignment horizontal="center"/>
    </xf>
    <xf numFmtId="0" fontId="0" fillId="35" borderId="0" xfId="0" applyFill="1"/>
    <xf numFmtId="165" fontId="4" fillId="35" borderId="1" xfId="2" applyNumberFormat="1" applyFont="1" applyFill="1" applyBorder="1" applyAlignment="1">
      <alignment horizontal="center"/>
    </xf>
    <xf numFmtId="0" fontId="32" fillId="0" borderId="0" xfId="0" applyFont="1"/>
    <xf numFmtId="165" fontId="32" fillId="0" borderId="0" xfId="0" applyNumberFormat="1" applyFont="1" applyAlignment="1">
      <alignment horizontal="center"/>
    </xf>
    <xf numFmtId="0" fontId="4" fillId="0" borderId="2" xfId="2" applyNumberFormat="1" applyFont="1" applyBorder="1" applyAlignment="1">
      <alignment horizontal="center"/>
    </xf>
    <xf numFmtId="0" fontId="0" fillId="35" borderId="1" xfId="0" applyFill="1" applyBorder="1"/>
    <xf numFmtId="0" fontId="33" fillId="0" borderId="1" xfId="0" applyFont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1" fillId="0" borderId="1" xfId="1" applyBorder="1" applyAlignment="1">
      <alignment wrapText="1"/>
    </xf>
    <xf numFmtId="0" fontId="33" fillId="0" borderId="24" xfId="0" applyFont="1" applyBorder="1" applyAlignment="1">
      <alignment wrapText="1"/>
    </xf>
    <xf numFmtId="0" fontId="1" fillId="3" borderId="1" xfId="1" applyFill="1" applyBorder="1" applyAlignment="1">
      <alignment wrapText="1"/>
    </xf>
    <xf numFmtId="0" fontId="33" fillId="2" borderId="1" xfId="0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1" fillId="2" borderId="1" xfId="1" applyFill="1" applyBorder="1" applyAlignment="1">
      <alignment wrapText="1"/>
    </xf>
    <xf numFmtId="0" fontId="1" fillId="0" borderId="3" xfId="1" applyBorder="1" applyAlignment="1">
      <alignment wrapText="1"/>
    </xf>
    <xf numFmtId="0" fontId="30" fillId="0" borderId="26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horizontal="center"/>
    </xf>
    <xf numFmtId="9" fontId="4" fillId="0" borderId="1" xfId="2" applyFont="1" applyBorder="1" applyAlignment="1">
      <alignment horizontal="center"/>
    </xf>
    <xf numFmtId="165" fontId="4" fillId="0" borderId="27" xfId="2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165" fontId="13" fillId="0" borderId="1" xfId="0" applyNumberFormat="1" applyFont="1" applyBorder="1" applyAlignment="1">
      <alignment horizontal="center"/>
    </xf>
    <xf numFmtId="0" fontId="0" fillId="0" borderId="5" xfId="0" applyBorder="1"/>
    <xf numFmtId="9" fontId="4" fillId="0" borderId="0" xfId="2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_Sheet1" xfId="1" xr:uid="{00000000-0005-0000-0000-000025000000}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"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J27" sqref="J27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73"/>
  <sheetViews>
    <sheetView zoomScaleNormal="100" workbookViewId="0">
      <selection activeCell="F73" sqref="F73"/>
    </sheetView>
  </sheetViews>
  <sheetFormatPr defaultRowHeight="15" x14ac:dyDescent="0.25"/>
  <cols>
    <col min="1" max="1" width="2.140625" bestFit="1" customWidth="1"/>
    <col min="2" max="2" width="37.140625" bestFit="1" customWidth="1"/>
    <col min="3" max="3" width="9.7109375" bestFit="1" customWidth="1"/>
    <col min="5" max="5" width="10.5703125" bestFit="1" customWidth="1"/>
  </cols>
  <sheetData>
    <row r="1" spans="1:17" ht="48.75" x14ac:dyDescent="0.25">
      <c r="B1" s="30" t="s">
        <v>451</v>
      </c>
      <c r="C1" s="1" t="s">
        <v>622</v>
      </c>
      <c r="D1" s="1" t="s">
        <v>624</v>
      </c>
      <c r="E1" s="1" t="s">
        <v>625</v>
      </c>
      <c r="F1" s="1" t="s">
        <v>370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9" t="s">
        <v>401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6"/>
    </row>
    <row r="3" spans="1:17" x14ac:dyDescent="0.25">
      <c r="A3" t="s">
        <v>582</v>
      </c>
      <c r="B3" s="45" t="s">
        <v>402</v>
      </c>
      <c r="C3" s="75"/>
      <c r="D3" s="75" t="s">
        <v>473</v>
      </c>
      <c r="E3" s="75"/>
      <c r="F3" s="75"/>
      <c r="G3" s="75"/>
      <c r="H3" s="74"/>
      <c r="I3" s="74"/>
      <c r="J3" s="74"/>
      <c r="K3" s="74"/>
      <c r="L3" s="74"/>
      <c r="M3" s="75"/>
      <c r="N3" s="75"/>
      <c r="O3" s="75"/>
      <c r="P3" s="64"/>
      <c r="Q3" s="56">
        <f>COUNTIF(C3:P3,"x")/F72</f>
        <v>0.33333333333333331</v>
      </c>
    </row>
    <row r="4" spans="1:17" x14ac:dyDescent="0.25">
      <c r="A4" t="s">
        <v>580</v>
      </c>
      <c r="B4" s="89" t="s">
        <v>530</v>
      </c>
      <c r="C4" s="33" t="s">
        <v>473</v>
      </c>
      <c r="D4" s="33" t="s">
        <v>473</v>
      </c>
      <c r="E4" s="33" t="s">
        <v>473</v>
      </c>
      <c r="F4" s="33"/>
      <c r="G4" s="33"/>
      <c r="H4" s="44"/>
      <c r="I4" s="44"/>
      <c r="J4" s="86"/>
      <c r="K4" s="86"/>
      <c r="L4" s="86"/>
      <c r="M4" s="87"/>
      <c r="N4" s="87"/>
      <c r="O4" s="87"/>
      <c r="P4" s="87"/>
      <c r="Q4" s="56">
        <f>COUNTIF(C4:P4,"x")/F72</f>
        <v>1</v>
      </c>
    </row>
    <row r="5" spans="1:17" x14ac:dyDescent="0.25">
      <c r="B5" t="s">
        <v>337</v>
      </c>
      <c r="C5" s="59">
        <f>COUNTIF(C3:C4,"x")/2</f>
        <v>0.5</v>
      </c>
      <c r="D5" s="59">
        <f t="shared" ref="D5:P5" si="0">COUNTIF(D3:D4,"x")/2</f>
        <v>1</v>
      </c>
      <c r="E5" s="59">
        <f t="shared" si="0"/>
        <v>0.5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59">
        <f t="shared" si="0"/>
        <v>0</v>
      </c>
      <c r="P5" s="59">
        <f t="shared" si="0"/>
        <v>0</v>
      </c>
      <c r="Q5" s="57">
        <f>AVERAGE(Q3,Q4)</f>
        <v>0.66666666666666663</v>
      </c>
    </row>
    <row r="6" spans="1:17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x14ac:dyDescent="0.25">
      <c r="B7" s="10" t="s">
        <v>403</v>
      </c>
      <c r="C7" s="24"/>
      <c r="D7" s="24"/>
      <c r="E7" s="24"/>
      <c r="F7" s="24"/>
      <c r="G7" s="24"/>
      <c r="H7" s="7"/>
      <c r="I7" s="7"/>
      <c r="J7" s="7"/>
      <c r="K7" s="7"/>
      <c r="L7" s="7"/>
      <c r="M7" s="7"/>
      <c r="N7" s="7"/>
      <c r="O7" s="7"/>
    </row>
    <row r="8" spans="1:17" x14ac:dyDescent="0.25">
      <c r="A8" t="s">
        <v>580</v>
      </c>
      <c r="B8" s="93" t="s">
        <v>576</v>
      </c>
      <c r="C8" s="33"/>
      <c r="D8" s="33" t="s">
        <v>473</v>
      </c>
      <c r="E8" s="33" t="s">
        <v>473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79">
        <f>COUNTIF(C8:P8,"x")/F72</f>
        <v>0.66666666666666663</v>
      </c>
    </row>
    <row r="9" spans="1:17" x14ac:dyDescent="0.25">
      <c r="A9" t="s">
        <v>581</v>
      </c>
      <c r="B9" s="101" t="s">
        <v>600</v>
      </c>
      <c r="C9" s="64"/>
      <c r="D9" s="64" t="s">
        <v>473</v>
      </c>
      <c r="E9" s="64" t="s">
        <v>473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79">
        <f>COUNTIF(C9:P9,"x")/F72</f>
        <v>0.66666666666666663</v>
      </c>
    </row>
    <row r="10" spans="1:17" x14ac:dyDescent="0.25">
      <c r="A10" t="s">
        <v>580</v>
      </c>
      <c r="B10" s="102" t="s">
        <v>531</v>
      </c>
      <c r="C10" s="77" t="s">
        <v>473</v>
      </c>
      <c r="D10" s="77" t="s">
        <v>473</v>
      </c>
      <c r="E10" s="77" t="s">
        <v>473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56">
        <f>COUNTIF(C10:P10,"x")/F72</f>
        <v>1</v>
      </c>
    </row>
    <row r="11" spans="1:17" x14ac:dyDescent="0.25">
      <c r="B11" s="28" t="s">
        <v>337</v>
      </c>
      <c r="C11" s="59">
        <f t="shared" ref="C11:H11" si="1">COUNTIF(C8:C10,"x")/3</f>
        <v>0.33333333333333331</v>
      </c>
      <c r="D11" s="59">
        <f t="shared" si="1"/>
        <v>1</v>
      </c>
      <c r="E11" s="59">
        <f t="shared" si="1"/>
        <v>1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>COUNTIF(I8:I10,"x")/3</f>
        <v>0</v>
      </c>
      <c r="J11" s="59">
        <f t="shared" ref="J11:P11" si="2">COUNTIF(J8:J10,"x")/3</f>
        <v>0</v>
      </c>
      <c r="K11" s="59">
        <f t="shared" si="2"/>
        <v>0</v>
      </c>
      <c r="L11" s="59">
        <f t="shared" si="2"/>
        <v>0</v>
      </c>
      <c r="M11" s="59">
        <f t="shared" si="2"/>
        <v>0</v>
      </c>
      <c r="N11" s="59">
        <f t="shared" si="2"/>
        <v>0</v>
      </c>
      <c r="O11" s="59">
        <f t="shared" ref="O11" si="3">COUNTIF(O8:O10,"x")/3</f>
        <v>0</v>
      </c>
      <c r="P11" s="59">
        <f t="shared" si="2"/>
        <v>0</v>
      </c>
      <c r="Q11" s="57">
        <f>AVERAGE(Q8:Q10)</f>
        <v>0.77777777777777768</v>
      </c>
    </row>
    <row r="12" spans="1:17" x14ac:dyDescent="0.25">
      <c r="B12" s="26"/>
      <c r="C12" s="27"/>
      <c r="D12" s="27"/>
      <c r="E12" s="27"/>
      <c r="F12" s="27"/>
      <c r="G12" s="27"/>
      <c r="H12" s="19"/>
      <c r="I12" s="19"/>
      <c r="J12" s="19"/>
      <c r="K12" s="19"/>
      <c r="L12" s="19"/>
      <c r="M12" s="19"/>
      <c r="N12" s="19"/>
      <c r="O12" s="19"/>
      <c r="P12" s="21"/>
      <c r="Q12" s="7"/>
    </row>
    <row r="13" spans="1:17" x14ac:dyDescent="0.25">
      <c r="B13" s="23" t="s">
        <v>404</v>
      </c>
      <c r="C13" s="24"/>
      <c r="D13" s="24"/>
      <c r="E13" s="24"/>
      <c r="F13" s="24"/>
      <c r="G13" s="24"/>
      <c r="H13" s="7"/>
      <c r="I13" s="7"/>
      <c r="J13" s="7"/>
      <c r="K13" s="7"/>
      <c r="L13" s="7"/>
      <c r="M13" s="14"/>
      <c r="N13" s="14"/>
      <c r="O13" s="14"/>
      <c r="P13" s="22"/>
      <c r="Q13" s="14"/>
    </row>
    <row r="14" spans="1:17" x14ac:dyDescent="0.25">
      <c r="A14" t="s">
        <v>581</v>
      </c>
      <c r="B14" s="45" t="s">
        <v>13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56">
        <f>COUNTIF(C14:P14,"x")/F72</f>
        <v>0</v>
      </c>
    </row>
    <row r="15" spans="1:17" x14ac:dyDescent="0.25">
      <c r="A15" t="s">
        <v>580</v>
      </c>
      <c r="B15" s="89" t="s">
        <v>534</v>
      </c>
      <c r="C15" s="3" t="s">
        <v>473</v>
      </c>
      <c r="D15" s="3" t="s">
        <v>473</v>
      </c>
      <c r="E15" s="3" t="s">
        <v>473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56">
        <f>COUNTIF(C15:P15,"x")/F72</f>
        <v>1</v>
      </c>
    </row>
    <row r="16" spans="1:17" x14ac:dyDescent="0.25">
      <c r="B16" t="s">
        <v>337</v>
      </c>
      <c r="C16" s="59">
        <f>COUNTIF(C14:C15,"x")/2</f>
        <v>0.5</v>
      </c>
      <c r="D16" s="59">
        <f t="shared" ref="D16:P16" si="4">COUNTIF(D14:D15,"x")/2</f>
        <v>0.5</v>
      </c>
      <c r="E16" s="59">
        <f t="shared" si="4"/>
        <v>0.5</v>
      </c>
      <c r="F16" s="59">
        <f t="shared" si="4"/>
        <v>0</v>
      </c>
      <c r="G16" s="59">
        <f t="shared" si="4"/>
        <v>0</v>
      </c>
      <c r="H16" s="59">
        <f t="shared" si="4"/>
        <v>0</v>
      </c>
      <c r="I16" s="59">
        <f t="shared" si="4"/>
        <v>0</v>
      </c>
      <c r="J16" s="59">
        <f t="shared" si="4"/>
        <v>0</v>
      </c>
      <c r="K16" s="59">
        <f t="shared" si="4"/>
        <v>0</v>
      </c>
      <c r="L16" s="59">
        <f t="shared" si="4"/>
        <v>0</v>
      </c>
      <c r="M16" s="59">
        <f t="shared" si="4"/>
        <v>0</v>
      </c>
      <c r="N16" s="59">
        <f t="shared" si="4"/>
        <v>0</v>
      </c>
      <c r="O16" s="59">
        <f t="shared" si="4"/>
        <v>0</v>
      </c>
      <c r="P16" s="59">
        <f t="shared" si="4"/>
        <v>0</v>
      </c>
      <c r="Q16" s="57">
        <f>AVERAGE(Q14,Q15)</f>
        <v>0.5</v>
      </c>
    </row>
    <row r="17" spans="1:17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7" x14ac:dyDescent="0.25">
      <c r="B18" s="10" t="s">
        <v>457</v>
      </c>
      <c r="C18" s="6"/>
      <c r="D18" s="6"/>
      <c r="E18" s="6"/>
      <c r="F18" s="6"/>
      <c r="G18" s="6"/>
    </row>
    <row r="19" spans="1:17" x14ac:dyDescent="0.25">
      <c r="A19" t="s">
        <v>582</v>
      </c>
      <c r="B19" s="2" t="s">
        <v>30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56">
        <f>COUNTIF(C19:P19,"x")/F72</f>
        <v>0</v>
      </c>
    </row>
    <row r="20" spans="1:17" x14ac:dyDescent="0.25">
      <c r="A20" t="s">
        <v>581</v>
      </c>
      <c r="B20" s="2" t="s">
        <v>574</v>
      </c>
      <c r="C20" s="3"/>
      <c r="D20" s="3" t="s">
        <v>473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56">
        <f>COUNTIF(C20:P20,"x")/F72</f>
        <v>0.33333333333333331</v>
      </c>
    </row>
    <row r="21" spans="1:17" x14ac:dyDescent="0.25">
      <c r="A21" t="s">
        <v>581</v>
      </c>
      <c r="B21" s="2" t="s">
        <v>99</v>
      </c>
      <c r="C21" s="3" t="s">
        <v>473</v>
      </c>
      <c r="D21" s="3" t="s">
        <v>473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56">
        <f>COUNTIF(C21:P21,"x")/F72</f>
        <v>0.66666666666666663</v>
      </c>
    </row>
    <row r="22" spans="1:17" x14ac:dyDescent="0.25">
      <c r="A22" t="s">
        <v>581</v>
      </c>
      <c r="B22" s="45" t="s">
        <v>184</v>
      </c>
      <c r="C22" s="64" t="s">
        <v>473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56">
        <f>COUNTIF(C22:P22,"x")/F72</f>
        <v>0.33333333333333331</v>
      </c>
    </row>
    <row r="23" spans="1:17" x14ac:dyDescent="0.25">
      <c r="A23" t="s">
        <v>580</v>
      </c>
      <c r="B23" s="89" t="s">
        <v>532</v>
      </c>
      <c r="C23" s="63" t="s">
        <v>473</v>
      </c>
      <c r="D23" s="63" t="s">
        <v>473</v>
      </c>
      <c r="E23" s="63" t="s">
        <v>473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56">
        <f>COUNTIF(C23:P23,"x")/F72</f>
        <v>1</v>
      </c>
    </row>
    <row r="24" spans="1:17" x14ac:dyDescent="0.25">
      <c r="A24" t="s">
        <v>581</v>
      </c>
      <c r="B24" s="2" t="s">
        <v>279</v>
      </c>
      <c r="C24" s="3" t="s">
        <v>473</v>
      </c>
      <c r="D24" s="3" t="s">
        <v>473</v>
      </c>
      <c r="E24" s="3" t="s">
        <v>473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56">
        <f>COUNTIF(C24:P24,"x")/F72</f>
        <v>1</v>
      </c>
    </row>
    <row r="25" spans="1:17" x14ac:dyDescent="0.25">
      <c r="B25" t="s">
        <v>337</v>
      </c>
      <c r="C25" s="59">
        <f>COUNTIF(C19:C24,"x")/6</f>
        <v>0.66666666666666663</v>
      </c>
      <c r="D25" s="59">
        <f t="shared" ref="D25:P25" si="5">COUNTIF(D19:D24,"x")/6</f>
        <v>0.66666666666666663</v>
      </c>
      <c r="E25" s="59">
        <f t="shared" si="5"/>
        <v>0.33333333333333331</v>
      </c>
      <c r="F25" s="59">
        <f t="shared" si="5"/>
        <v>0</v>
      </c>
      <c r="G25" s="59">
        <f t="shared" si="5"/>
        <v>0</v>
      </c>
      <c r="H25" s="59">
        <f t="shared" si="5"/>
        <v>0</v>
      </c>
      <c r="I25" s="59">
        <f t="shared" si="5"/>
        <v>0</v>
      </c>
      <c r="J25" s="59">
        <f t="shared" si="5"/>
        <v>0</v>
      </c>
      <c r="K25" s="59">
        <f t="shared" si="5"/>
        <v>0</v>
      </c>
      <c r="L25" s="59">
        <f t="shared" si="5"/>
        <v>0</v>
      </c>
      <c r="M25" s="59">
        <f t="shared" si="5"/>
        <v>0</v>
      </c>
      <c r="N25" s="59">
        <f t="shared" si="5"/>
        <v>0</v>
      </c>
      <c r="O25" s="59">
        <f t="shared" ref="O25" si="6">COUNTIF(O19:O24,"x")/6</f>
        <v>0</v>
      </c>
      <c r="P25" s="59">
        <f t="shared" si="5"/>
        <v>0</v>
      </c>
      <c r="Q25" s="57">
        <f>AVERAGE(Q19:Q24)</f>
        <v>0.55555555555555547</v>
      </c>
    </row>
    <row r="26" spans="1:17" x14ac:dyDescent="0.25">
      <c r="C26" s="6"/>
      <c r="D26" s="6"/>
      <c r="E26" s="6"/>
      <c r="F26" s="6"/>
      <c r="G26" s="6"/>
    </row>
    <row r="27" spans="1:17" x14ac:dyDescent="0.25">
      <c r="B27" s="51" t="s">
        <v>405</v>
      </c>
      <c r="C27" s="6"/>
      <c r="D27" s="6"/>
      <c r="E27" s="6"/>
      <c r="F27" s="6"/>
      <c r="G27" s="6"/>
      <c r="Q27" s="14"/>
    </row>
    <row r="28" spans="1:17" s="70" customFormat="1" x14ac:dyDescent="0.25">
      <c r="A28" s="70" t="s">
        <v>582</v>
      </c>
      <c r="B28" s="45" t="s">
        <v>35</v>
      </c>
      <c r="C28" s="64"/>
      <c r="D28" s="64" t="s">
        <v>473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71">
        <f>COUNTIF(C28:P28,"x")/F72</f>
        <v>0.33333333333333331</v>
      </c>
    </row>
    <row r="29" spans="1:17" s="70" customFormat="1" x14ac:dyDescent="0.25">
      <c r="A29" s="70" t="s">
        <v>581</v>
      </c>
      <c r="B29" s="50" t="s">
        <v>103</v>
      </c>
      <c r="C29" s="63" t="s">
        <v>473</v>
      </c>
      <c r="D29" s="63"/>
      <c r="E29" s="63" t="s">
        <v>473</v>
      </c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71">
        <f>COUNTIF(C29:P29,"x")/F72</f>
        <v>0.66666666666666663</v>
      </c>
    </row>
    <row r="30" spans="1:17" x14ac:dyDescent="0.25">
      <c r="A30" t="s">
        <v>581</v>
      </c>
      <c r="B30" s="2" t="s">
        <v>126</v>
      </c>
      <c r="C30" s="3"/>
      <c r="D30" s="3" t="s">
        <v>473</v>
      </c>
      <c r="E30" s="3" t="s">
        <v>473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56">
        <f>COUNTIF(C30:P30,"x")/F72</f>
        <v>0.66666666666666663</v>
      </c>
    </row>
    <row r="31" spans="1:17" x14ac:dyDescent="0.25">
      <c r="A31" t="s">
        <v>581</v>
      </c>
      <c r="B31" s="4" t="s">
        <v>151</v>
      </c>
      <c r="C31" s="33"/>
      <c r="D31" s="33" t="s">
        <v>473</v>
      </c>
      <c r="E31" s="33" t="s">
        <v>473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79">
        <f>COUNTIF(C31:P31,"x")/F72</f>
        <v>0.66666666666666663</v>
      </c>
    </row>
    <row r="32" spans="1:17" x14ac:dyDescent="0.25">
      <c r="A32" t="s">
        <v>580</v>
      </c>
      <c r="B32" s="89" t="s">
        <v>555</v>
      </c>
      <c r="C32" s="82" t="s">
        <v>473</v>
      </c>
      <c r="D32" s="82" t="s">
        <v>473</v>
      </c>
      <c r="E32" s="82" t="s">
        <v>473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134">
        <f>COUNTIF(C32:P32,"x")/F72</f>
        <v>1</v>
      </c>
    </row>
    <row r="33" spans="1:17" x14ac:dyDescent="0.25">
      <c r="B33" t="s">
        <v>337</v>
      </c>
      <c r="C33" s="59">
        <f>COUNTIF(C28:C32,"x")/5</f>
        <v>0.4</v>
      </c>
      <c r="D33" s="59">
        <f t="shared" ref="D33:P33" si="7">COUNTIF(D28:D32,"x")/5</f>
        <v>0.8</v>
      </c>
      <c r="E33" s="59">
        <f t="shared" si="7"/>
        <v>0.8</v>
      </c>
      <c r="F33" s="59">
        <f t="shared" si="7"/>
        <v>0</v>
      </c>
      <c r="G33" s="59">
        <f t="shared" si="7"/>
        <v>0</v>
      </c>
      <c r="H33" s="59">
        <f t="shared" si="7"/>
        <v>0</v>
      </c>
      <c r="I33" s="59">
        <f t="shared" si="7"/>
        <v>0</v>
      </c>
      <c r="J33" s="59">
        <f t="shared" si="7"/>
        <v>0</v>
      </c>
      <c r="K33" s="59">
        <f t="shared" si="7"/>
        <v>0</v>
      </c>
      <c r="L33" s="59">
        <f t="shared" si="7"/>
        <v>0</v>
      </c>
      <c r="M33" s="59">
        <f t="shared" si="7"/>
        <v>0</v>
      </c>
      <c r="N33" s="59">
        <f t="shared" si="7"/>
        <v>0</v>
      </c>
      <c r="O33" s="59">
        <f t="shared" ref="O33" si="8">COUNTIF(O28:O32,"x")/5</f>
        <v>0</v>
      </c>
      <c r="P33" s="59">
        <f t="shared" si="7"/>
        <v>0</v>
      </c>
      <c r="Q33" s="57">
        <f>AVERAGE(Q28:Q31)</f>
        <v>0.58333333333333326</v>
      </c>
    </row>
    <row r="34" spans="1:17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7" x14ac:dyDescent="0.25">
      <c r="B35" s="10" t="s">
        <v>414</v>
      </c>
      <c r="C35" s="6"/>
      <c r="D35" s="6"/>
      <c r="E35" s="6"/>
      <c r="F35" s="6"/>
      <c r="G35" s="6"/>
    </row>
    <row r="36" spans="1:17" x14ac:dyDescent="0.25">
      <c r="A36" t="s">
        <v>581</v>
      </c>
      <c r="B36" s="45" t="s">
        <v>167</v>
      </c>
      <c r="C36" s="63" t="s">
        <v>473</v>
      </c>
      <c r="D36" s="63" t="s">
        <v>473</v>
      </c>
      <c r="E36" s="63" t="s">
        <v>473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56">
        <f>COUNTIF(C36:P36,"x")/F72</f>
        <v>1</v>
      </c>
    </row>
    <row r="37" spans="1:17" x14ac:dyDescent="0.25">
      <c r="A37" t="s">
        <v>582</v>
      </c>
      <c r="B37" s="50" t="s">
        <v>173</v>
      </c>
      <c r="C37" s="63"/>
      <c r="D37" s="63" t="s">
        <v>473</v>
      </c>
      <c r="E37" s="63" t="s">
        <v>473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56">
        <f>COUNTIF(C37:P37,"x")/F72</f>
        <v>0.66666666666666663</v>
      </c>
    </row>
    <row r="38" spans="1:17" x14ac:dyDescent="0.25">
      <c r="A38" t="s">
        <v>580</v>
      </c>
      <c r="B38" s="89" t="s">
        <v>538</v>
      </c>
      <c r="C38" s="77" t="s">
        <v>473</v>
      </c>
      <c r="D38" s="77" t="s">
        <v>473</v>
      </c>
      <c r="E38" s="77" t="s">
        <v>473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56">
        <f>COUNTIF(C38:P38,"x")/F72</f>
        <v>1</v>
      </c>
    </row>
    <row r="39" spans="1:17" x14ac:dyDescent="0.25">
      <c r="B39" t="s">
        <v>337</v>
      </c>
      <c r="C39" s="59">
        <f>COUNTIF(C36:C38,"x")/3</f>
        <v>0.66666666666666663</v>
      </c>
      <c r="D39" s="59">
        <f t="shared" ref="D39:P39" si="9">COUNTIF(D36:D38,"x")/3</f>
        <v>1</v>
      </c>
      <c r="E39" s="59">
        <f t="shared" si="9"/>
        <v>1</v>
      </c>
      <c r="F39" s="59">
        <f t="shared" si="9"/>
        <v>0</v>
      </c>
      <c r="G39" s="59">
        <f t="shared" si="9"/>
        <v>0</v>
      </c>
      <c r="H39" s="59">
        <f t="shared" si="9"/>
        <v>0</v>
      </c>
      <c r="I39" s="59">
        <f t="shared" si="9"/>
        <v>0</v>
      </c>
      <c r="J39" s="59">
        <f t="shared" si="9"/>
        <v>0</v>
      </c>
      <c r="K39" s="59">
        <f t="shared" si="9"/>
        <v>0</v>
      </c>
      <c r="L39" s="59">
        <f t="shared" si="9"/>
        <v>0</v>
      </c>
      <c r="M39" s="59">
        <f t="shared" si="9"/>
        <v>0</v>
      </c>
      <c r="N39" s="59">
        <f t="shared" si="9"/>
        <v>0</v>
      </c>
      <c r="O39" s="59">
        <f t="shared" si="9"/>
        <v>0</v>
      </c>
      <c r="P39" s="59">
        <f t="shared" si="9"/>
        <v>0</v>
      </c>
      <c r="Q39" s="57">
        <f>AVERAGE(Q36:Q38)</f>
        <v>0.88888888888888884</v>
      </c>
    </row>
    <row r="41" spans="1:17" ht="48.75" x14ac:dyDescent="0.25">
      <c r="B41" s="40" t="s">
        <v>451</v>
      </c>
      <c r="C41" s="1" t="s">
        <v>622</v>
      </c>
      <c r="D41" s="1" t="s">
        <v>624</v>
      </c>
      <c r="E41" s="1" t="s">
        <v>625</v>
      </c>
      <c r="F41" s="1" t="s">
        <v>370</v>
      </c>
      <c r="G41" s="1" t="s">
        <v>312</v>
      </c>
      <c r="H41" s="1" t="s">
        <v>308</v>
      </c>
      <c r="I41" s="1" t="s">
        <v>597</v>
      </c>
      <c r="J41" s="1" t="s">
        <v>310</v>
      </c>
      <c r="K41" s="1" t="s">
        <v>309</v>
      </c>
      <c r="L41" s="1" t="s">
        <v>320</v>
      </c>
      <c r="M41" s="1" t="s">
        <v>319</v>
      </c>
      <c r="N41" s="1" t="s">
        <v>317</v>
      </c>
      <c r="O41" s="1" t="s">
        <v>318</v>
      </c>
      <c r="P41" s="1" t="s">
        <v>313</v>
      </c>
      <c r="Q41" s="1" t="s">
        <v>324</v>
      </c>
    </row>
    <row r="42" spans="1:17" x14ac:dyDescent="0.25">
      <c r="B42" s="10" t="s">
        <v>407</v>
      </c>
      <c r="C42" s="6"/>
      <c r="D42" s="6"/>
      <c r="E42" s="6"/>
      <c r="F42" s="6"/>
      <c r="G42" s="6"/>
      <c r="Q42" s="7"/>
    </row>
    <row r="43" spans="1:17" x14ac:dyDescent="0.25">
      <c r="A43" t="s">
        <v>581</v>
      </c>
      <c r="B43" s="2" t="s">
        <v>21</v>
      </c>
      <c r="C43" s="3" t="s">
        <v>473</v>
      </c>
      <c r="D43" s="3" t="s">
        <v>473</v>
      </c>
      <c r="E43" s="3" t="s">
        <v>473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6">
        <f>COUNTIF(C43:P43,"x")/F72</f>
        <v>1</v>
      </c>
    </row>
    <row r="44" spans="1:17" x14ac:dyDescent="0.25">
      <c r="A44" t="s">
        <v>581</v>
      </c>
      <c r="B44" s="45" t="s">
        <v>23</v>
      </c>
      <c r="C44" s="64" t="s">
        <v>473</v>
      </c>
      <c r="D44" s="64" t="s">
        <v>473</v>
      </c>
      <c r="E44" s="64" t="s">
        <v>473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56">
        <f>COUNTIF(C44:P44,"x")/F72</f>
        <v>1</v>
      </c>
    </row>
    <row r="45" spans="1:17" x14ac:dyDescent="0.25">
      <c r="A45" t="s">
        <v>580</v>
      </c>
      <c r="B45" s="89" t="s">
        <v>556</v>
      </c>
      <c r="C45" s="63" t="s">
        <v>473</v>
      </c>
      <c r="D45" s="63" t="s">
        <v>473</v>
      </c>
      <c r="E45" s="63" t="s">
        <v>473</v>
      </c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56">
        <f>COUNTIF(C45:P45,"x")/F72</f>
        <v>1</v>
      </c>
    </row>
    <row r="46" spans="1:17" x14ac:dyDescent="0.25">
      <c r="B46" t="s">
        <v>337</v>
      </c>
      <c r="C46" s="59">
        <f>COUNTIF(C43:C45,"x")/3</f>
        <v>1</v>
      </c>
      <c r="D46" s="59">
        <f t="shared" ref="D46:P46" si="10">COUNTIF(D43:D45,"x")/3</f>
        <v>1</v>
      </c>
      <c r="E46" s="59">
        <f t="shared" si="10"/>
        <v>1</v>
      </c>
      <c r="F46" s="59">
        <f t="shared" si="10"/>
        <v>0</v>
      </c>
      <c r="G46" s="59">
        <f t="shared" si="10"/>
        <v>0</v>
      </c>
      <c r="H46" s="59">
        <f t="shared" si="10"/>
        <v>0</v>
      </c>
      <c r="I46" s="59">
        <f t="shared" si="10"/>
        <v>0</v>
      </c>
      <c r="J46" s="59">
        <f t="shared" si="10"/>
        <v>0</v>
      </c>
      <c r="K46" s="59">
        <f t="shared" si="10"/>
        <v>0</v>
      </c>
      <c r="L46" s="59">
        <f t="shared" si="10"/>
        <v>0</v>
      </c>
      <c r="M46" s="59">
        <f t="shared" si="10"/>
        <v>0</v>
      </c>
      <c r="N46" s="59">
        <f t="shared" si="10"/>
        <v>0</v>
      </c>
      <c r="O46" s="59">
        <f t="shared" ref="O46" si="11">COUNTIF(O43:O45,"x")/3</f>
        <v>0</v>
      </c>
      <c r="P46" s="59">
        <f t="shared" si="10"/>
        <v>0</v>
      </c>
      <c r="Q46" s="57">
        <f>AVERAGE(Q43,Q44,Q45)</f>
        <v>1</v>
      </c>
    </row>
    <row r="47" spans="1:17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7" x14ac:dyDescent="0.25">
      <c r="B48" s="10" t="s">
        <v>409</v>
      </c>
      <c r="C48" s="6"/>
      <c r="D48" s="6"/>
      <c r="E48" s="6"/>
      <c r="F48" s="6"/>
      <c r="G48" s="6"/>
    </row>
    <row r="49" spans="1:17" x14ac:dyDescent="0.25">
      <c r="A49" t="s">
        <v>580</v>
      </c>
      <c r="B49" s="89" t="s">
        <v>533</v>
      </c>
      <c r="C49" s="13" t="s">
        <v>473</v>
      </c>
      <c r="D49" s="13" t="s">
        <v>473</v>
      </c>
      <c r="E49" s="13" t="s">
        <v>473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56">
        <f>COUNTIF(C49:P49,"x")/F72</f>
        <v>1</v>
      </c>
    </row>
    <row r="50" spans="1:17" x14ac:dyDescent="0.25">
      <c r="A50" t="s">
        <v>581</v>
      </c>
      <c r="B50" s="50" t="s">
        <v>408</v>
      </c>
      <c r="C50" s="3" t="s">
        <v>473</v>
      </c>
      <c r="D50" s="3" t="s">
        <v>473</v>
      </c>
      <c r="E50" s="3" t="s">
        <v>473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6">
        <f>COUNTIF(C50:P50,"x")/F72</f>
        <v>1</v>
      </c>
    </row>
    <row r="51" spans="1:17" x14ac:dyDescent="0.25">
      <c r="A51" t="s">
        <v>581</v>
      </c>
      <c r="B51" s="45" t="s">
        <v>294</v>
      </c>
      <c r="C51" s="64" t="s">
        <v>473</v>
      </c>
      <c r="D51" s="64" t="s">
        <v>473</v>
      </c>
      <c r="E51" s="64" t="s">
        <v>473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56">
        <f>COUNTIF(C51:P51,"x")/F72</f>
        <v>1</v>
      </c>
    </row>
    <row r="52" spans="1:17" x14ac:dyDescent="0.25">
      <c r="B52" t="s">
        <v>337</v>
      </c>
      <c r="C52" s="59">
        <f>COUNTIF(C49:C51,"x")/3</f>
        <v>1</v>
      </c>
      <c r="D52" s="59">
        <f t="shared" ref="D52:P52" si="12">COUNTIF(D49:D51,"x")/3</f>
        <v>1</v>
      </c>
      <c r="E52" s="59">
        <f t="shared" si="12"/>
        <v>1</v>
      </c>
      <c r="F52" s="59">
        <f t="shared" si="12"/>
        <v>0</v>
      </c>
      <c r="G52" s="59">
        <f t="shared" si="12"/>
        <v>0</v>
      </c>
      <c r="H52" s="59">
        <f t="shared" si="12"/>
        <v>0</v>
      </c>
      <c r="I52" s="59">
        <f t="shared" si="12"/>
        <v>0</v>
      </c>
      <c r="J52" s="59">
        <f t="shared" si="12"/>
        <v>0</v>
      </c>
      <c r="K52" s="59">
        <f t="shared" si="12"/>
        <v>0</v>
      </c>
      <c r="L52" s="59">
        <f t="shared" si="12"/>
        <v>0</v>
      </c>
      <c r="M52" s="59">
        <f t="shared" si="12"/>
        <v>0</v>
      </c>
      <c r="N52" s="59">
        <f t="shared" si="12"/>
        <v>0</v>
      </c>
      <c r="O52" s="59">
        <f t="shared" ref="O52" si="13">COUNTIF(O49:O51,"x")/3</f>
        <v>0</v>
      </c>
      <c r="P52" s="59">
        <f t="shared" si="12"/>
        <v>0</v>
      </c>
      <c r="Q52" s="57">
        <f>AVERAGE(Q49,Q50,Q51)</f>
        <v>1</v>
      </c>
    </row>
    <row r="53" spans="1:17" x14ac:dyDescent="0.25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7" x14ac:dyDescent="0.2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7" x14ac:dyDescent="0.25">
      <c r="B55" t="s">
        <v>345</v>
      </c>
      <c r="C55" s="116">
        <f t="shared" ref="C55:P55" si="14">COUNTIF(C3:C51,"x")</f>
        <v>17</v>
      </c>
      <c r="D55" s="116">
        <f t="shared" si="14"/>
        <v>23</v>
      </c>
      <c r="E55" s="116">
        <f t="shared" si="14"/>
        <v>20</v>
      </c>
      <c r="F55" s="116">
        <f t="shared" si="14"/>
        <v>0</v>
      </c>
      <c r="G55" s="116">
        <f t="shared" si="14"/>
        <v>0</v>
      </c>
      <c r="H55" s="116">
        <f t="shared" si="14"/>
        <v>0</v>
      </c>
      <c r="I55" s="116">
        <f t="shared" si="14"/>
        <v>0</v>
      </c>
      <c r="J55" s="116">
        <f t="shared" si="14"/>
        <v>0</v>
      </c>
      <c r="K55" s="116">
        <f t="shared" si="14"/>
        <v>0</v>
      </c>
      <c r="L55" s="116">
        <f t="shared" si="14"/>
        <v>0</v>
      </c>
      <c r="M55" s="116">
        <f t="shared" si="14"/>
        <v>0</v>
      </c>
      <c r="N55" s="116">
        <f t="shared" si="14"/>
        <v>0</v>
      </c>
      <c r="O55" s="116">
        <f t="shared" ref="O55" si="15">COUNTIF(O3:O51,"x")</f>
        <v>0</v>
      </c>
      <c r="P55" s="116">
        <f t="shared" si="14"/>
        <v>0</v>
      </c>
    </row>
    <row r="56" spans="1:17" x14ac:dyDescent="0.25">
      <c r="B56" s="117" t="s">
        <v>452</v>
      </c>
      <c r="C56" s="113">
        <f>COUNTIF(C3:C51,"x")/J72</f>
        <v>0.65384615384615385</v>
      </c>
      <c r="D56" s="113">
        <f>COUNTIF(D3:D51,"x")/J72</f>
        <v>0.88461538461538458</v>
      </c>
      <c r="E56" s="113">
        <f>COUNTIF(E3:E53,"x")/J72</f>
        <v>0.76923076923076927</v>
      </c>
      <c r="F56" s="113">
        <f>COUNTIF(F3:F53,"x")/J72</f>
        <v>0</v>
      </c>
      <c r="G56" s="113">
        <f>COUNTIF(G3:G51,"x")/J72</f>
        <v>0</v>
      </c>
      <c r="H56" s="113">
        <f>COUNTIF(H3:H53,"x")/J72</f>
        <v>0</v>
      </c>
      <c r="I56" s="113">
        <f>COUNTIF(I3:I53,"x")/J72</f>
        <v>0</v>
      </c>
      <c r="J56" s="113">
        <f>COUNTIF(J3:J53,"x")/J72</f>
        <v>0</v>
      </c>
      <c r="K56" s="113">
        <f>COUNTIF(K3:K53,"x")/J72</f>
        <v>0</v>
      </c>
      <c r="L56" s="113">
        <f>COUNTIF(L3:L53,"x")/J72</f>
        <v>0</v>
      </c>
      <c r="M56" s="113">
        <f>COUNTIF(M3:M53,"x")/J72</f>
        <v>0</v>
      </c>
      <c r="N56" s="113">
        <f>COUNTIF(N3:N53,"x")/J72</f>
        <v>0</v>
      </c>
      <c r="O56" s="113">
        <f>COUNTIF(O3:O53,"x")/J72</f>
        <v>0</v>
      </c>
      <c r="P56" s="113">
        <f>COUNTIF(P3:P53,"x")/J72</f>
        <v>0</v>
      </c>
      <c r="Q56" s="41"/>
    </row>
    <row r="57" spans="1:17" x14ac:dyDescent="0.25">
      <c r="B57" s="117" t="s">
        <v>478</v>
      </c>
      <c r="C57" s="113">
        <f>'Region 1'!C77</f>
        <v>0.8219782929300451</v>
      </c>
      <c r="D57" s="113">
        <f>'Region 1'!D77</f>
        <v>0.91664361837225916</v>
      </c>
      <c r="E57" s="113">
        <f>'Region 1'!E77</f>
        <v>0.88510223873584382</v>
      </c>
      <c r="F57" s="113">
        <f>'Region 7'!F95</f>
        <v>0</v>
      </c>
      <c r="G57" s="113">
        <f>'Region 7'!G95</f>
        <v>0</v>
      </c>
      <c r="H57" s="113">
        <f>'Region 7'!H95</f>
        <v>0</v>
      </c>
      <c r="I57" s="113">
        <f>'Region 7'!I95</f>
        <v>0</v>
      </c>
      <c r="J57" s="113">
        <f>'Region 7'!J95</f>
        <v>0</v>
      </c>
      <c r="K57" s="113">
        <f>'Region 7'!K95</f>
        <v>0</v>
      </c>
      <c r="L57" s="113">
        <f>'Region 7'!L95</f>
        <v>0</v>
      </c>
      <c r="M57" s="113">
        <f>'Region 7'!M95</f>
        <v>0</v>
      </c>
      <c r="N57" s="113">
        <f>'Region 7'!N95</f>
        <v>0</v>
      </c>
      <c r="O57" s="113">
        <f>'Region 7'!O95</f>
        <v>0</v>
      </c>
      <c r="P57" s="113">
        <f>'Region 7'!P95</f>
        <v>0</v>
      </c>
      <c r="Q57" s="41"/>
    </row>
    <row r="58" spans="1:17" x14ac:dyDescent="0.25"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59" spans="1:17" x14ac:dyDescent="0.25"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spans="1:17" x14ac:dyDescent="0.25">
      <c r="B60" s="17" t="s">
        <v>583</v>
      </c>
      <c r="C60" s="15">
        <f t="shared" ref="C60:P60" si="16">COUNTIFS(C3:C51,"X",$A3:$A51,"L")</f>
        <v>9</v>
      </c>
      <c r="D60" s="15">
        <f t="shared" si="16"/>
        <v>11</v>
      </c>
      <c r="E60" s="15">
        <f t="shared" si="16"/>
        <v>10</v>
      </c>
      <c r="F60" s="15">
        <f t="shared" si="16"/>
        <v>0</v>
      </c>
      <c r="G60" s="15">
        <f t="shared" si="16"/>
        <v>0</v>
      </c>
      <c r="H60" s="15">
        <f t="shared" si="16"/>
        <v>0</v>
      </c>
      <c r="I60" s="15">
        <f t="shared" si="16"/>
        <v>0</v>
      </c>
      <c r="J60" s="15">
        <f t="shared" si="16"/>
        <v>0</v>
      </c>
      <c r="K60" s="15">
        <f t="shared" si="16"/>
        <v>0</v>
      </c>
      <c r="L60" s="15">
        <f t="shared" si="16"/>
        <v>0</v>
      </c>
      <c r="M60" s="15">
        <f t="shared" si="16"/>
        <v>0</v>
      </c>
      <c r="N60" s="15">
        <f t="shared" si="16"/>
        <v>0</v>
      </c>
      <c r="O60" s="15">
        <f t="shared" ref="O60" si="17">COUNTIFS(O3:O51,"X",$A3:$A51,"L")</f>
        <v>0</v>
      </c>
      <c r="P60" s="15">
        <f t="shared" si="16"/>
        <v>0</v>
      </c>
    </row>
    <row r="61" spans="1:17" x14ac:dyDescent="0.25">
      <c r="B61" s="17" t="s">
        <v>587</v>
      </c>
      <c r="C61" s="15">
        <f t="shared" ref="C61:P61" si="18">COUNTIF($A3:$A51,"l")</f>
        <v>14</v>
      </c>
      <c r="D61" s="15">
        <f t="shared" si="18"/>
        <v>14</v>
      </c>
      <c r="E61" s="15">
        <f t="shared" si="18"/>
        <v>14</v>
      </c>
      <c r="F61" s="15">
        <f t="shared" si="18"/>
        <v>14</v>
      </c>
      <c r="G61" s="15">
        <f t="shared" si="18"/>
        <v>14</v>
      </c>
      <c r="H61" s="15">
        <f t="shared" si="18"/>
        <v>14</v>
      </c>
      <c r="I61" s="15">
        <f t="shared" si="18"/>
        <v>14</v>
      </c>
      <c r="J61" s="15">
        <f t="shared" si="18"/>
        <v>14</v>
      </c>
      <c r="K61" s="15">
        <f t="shared" si="18"/>
        <v>14</v>
      </c>
      <c r="L61" s="15">
        <f t="shared" si="18"/>
        <v>14</v>
      </c>
      <c r="M61" s="15">
        <f t="shared" si="18"/>
        <v>14</v>
      </c>
      <c r="N61" s="15">
        <f t="shared" si="18"/>
        <v>14</v>
      </c>
      <c r="O61" s="15">
        <f t="shared" ref="O61" si="19">COUNTIF($A3:$A51,"l")</f>
        <v>14</v>
      </c>
      <c r="P61" s="15">
        <f t="shared" si="18"/>
        <v>14</v>
      </c>
    </row>
    <row r="62" spans="1:17" x14ac:dyDescent="0.25">
      <c r="B62" s="17" t="s">
        <v>588</v>
      </c>
      <c r="C62" s="133">
        <f>C60/C61</f>
        <v>0.6428571428571429</v>
      </c>
      <c r="D62" s="133">
        <f t="shared" ref="D62:P62" si="20">D60/D61</f>
        <v>0.7857142857142857</v>
      </c>
      <c r="E62" s="133">
        <f t="shared" si="20"/>
        <v>0.7142857142857143</v>
      </c>
      <c r="F62" s="133">
        <f t="shared" si="20"/>
        <v>0</v>
      </c>
      <c r="G62" s="133">
        <f t="shared" si="20"/>
        <v>0</v>
      </c>
      <c r="H62" s="133">
        <f t="shared" si="20"/>
        <v>0</v>
      </c>
      <c r="I62" s="133">
        <f t="shared" si="20"/>
        <v>0</v>
      </c>
      <c r="J62" s="133">
        <f t="shared" si="20"/>
        <v>0</v>
      </c>
      <c r="K62" s="133">
        <f t="shared" si="20"/>
        <v>0</v>
      </c>
      <c r="L62" s="133">
        <f t="shared" si="20"/>
        <v>0</v>
      </c>
      <c r="M62" s="133">
        <f t="shared" si="20"/>
        <v>0</v>
      </c>
      <c r="N62" s="133">
        <f t="shared" si="20"/>
        <v>0</v>
      </c>
      <c r="O62" s="133">
        <f t="shared" ref="O62" si="21">O60/O61</f>
        <v>0</v>
      </c>
      <c r="P62" s="133">
        <f t="shared" si="20"/>
        <v>0</v>
      </c>
    </row>
    <row r="63" spans="1:17" x14ac:dyDescent="0.25"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</row>
    <row r="64" spans="1:17" x14ac:dyDescent="0.25">
      <c r="B64" s="17" t="s">
        <v>584</v>
      </c>
      <c r="C64" s="15">
        <f t="shared" ref="C64:P64" si="22">COUNTIFS(C3:C51,"X",$A3:$A51,"C")</f>
        <v>0</v>
      </c>
      <c r="D64" s="15">
        <f t="shared" si="22"/>
        <v>3</v>
      </c>
      <c r="E64" s="15">
        <f t="shared" si="22"/>
        <v>1</v>
      </c>
      <c r="F64" s="15">
        <f t="shared" si="22"/>
        <v>0</v>
      </c>
      <c r="G64" s="15">
        <f t="shared" si="22"/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si="22"/>
        <v>0</v>
      </c>
      <c r="L64" s="15">
        <f t="shared" si="22"/>
        <v>0</v>
      </c>
      <c r="M64" s="15">
        <f t="shared" si="22"/>
        <v>0</v>
      </c>
      <c r="N64" s="15">
        <f t="shared" si="22"/>
        <v>0</v>
      </c>
      <c r="O64" s="15">
        <f t="shared" ref="O64" si="23">COUNTIFS(O3:O51,"X",$A3:$A51,"C")</f>
        <v>0</v>
      </c>
      <c r="P64" s="15">
        <f t="shared" si="22"/>
        <v>0</v>
      </c>
    </row>
    <row r="65" spans="2:17" x14ac:dyDescent="0.25">
      <c r="B65" s="17" t="s">
        <v>589</v>
      </c>
      <c r="C65" s="15">
        <f t="shared" ref="C65:P65" si="24">COUNTIF($A7:$A55,"C")</f>
        <v>3</v>
      </c>
      <c r="D65" s="15">
        <f t="shared" si="24"/>
        <v>3</v>
      </c>
      <c r="E65" s="15">
        <f t="shared" si="24"/>
        <v>3</v>
      </c>
      <c r="F65" s="15">
        <f t="shared" si="24"/>
        <v>3</v>
      </c>
      <c r="G65" s="15">
        <f t="shared" si="24"/>
        <v>3</v>
      </c>
      <c r="H65" s="15">
        <f t="shared" si="24"/>
        <v>3</v>
      </c>
      <c r="I65" s="15">
        <f t="shared" si="24"/>
        <v>3</v>
      </c>
      <c r="J65" s="15">
        <f t="shared" si="24"/>
        <v>3</v>
      </c>
      <c r="K65" s="15">
        <f t="shared" si="24"/>
        <v>3</v>
      </c>
      <c r="L65" s="15">
        <f t="shared" si="24"/>
        <v>3</v>
      </c>
      <c r="M65" s="15">
        <f t="shared" si="24"/>
        <v>3</v>
      </c>
      <c r="N65" s="15">
        <f t="shared" si="24"/>
        <v>3</v>
      </c>
      <c r="O65" s="15">
        <f t="shared" ref="O65" si="25">COUNTIF($A7:$A55,"C")</f>
        <v>3</v>
      </c>
      <c r="P65" s="15">
        <f t="shared" si="24"/>
        <v>3</v>
      </c>
    </row>
    <row r="66" spans="2:17" x14ac:dyDescent="0.25">
      <c r="B66" s="17" t="s">
        <v>590</v>
      </c>
      <c r="C66" s="133">
        <f>C64/C65</f>
        <v>0</v>
      </c>
      <c r="D66" s="133">
        <f t="shared" ref="D66:P66" si="26">D64/D65</f>
        <v>1</v>
      </c>
      <c r="E66" s="133">
        <f t="shared" si="26"/>
        <v>0.33333333333333331</v>
      </c>
      <c r="F66" s="133">
        <f t="shared" si="26"/>
        <v>0</v>
      </c>
      <c r="G66" s="133">
        <f t="shared" si="26"/>
        <v>0</v>
      </c>
      <c r="H66" s="133">
        <f t="shared" si="26"/>
        <v>0</v>
      </c>
      <c r="I66" s="133">
        <f t="shared" si="26"/>
        <v>0</v>
      </c>
      <c r="J66" s="133">
        <f t="shared" si="26"/>
        <v>0</v>
      </c>
      <c r="K66" s="133">
        <f t="shared" si="26"/>
        <v>0</v>
      </c>
      <c r="L66" s="133">
        <f t="shared" si="26"/>
        <v>0</v>
      </c>
      <c r="M66" s="133">
        <f t="shared" si="26"/>
        <v>0</v>
      </c>
      <c r="N66" s="133">
        <f t="shared" si="26"/>
        <v>0</v>
      </c>
      <c r="O66" s="133">
        <f t="shared" ref="O66" si="27">O64/O65</f>
        <v>0</v>
      </c>
      <c r="P66" s="133">
        <f t="shared" si="26"/>
        <v>0</v>
      </c>
    </row>
    <row r="67" spans="2:17" x14ac:dyDescent="0.25"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</row>
    <row r="68" spans="2:17" x14ac:dyDescent="0.25">
      <c r="B68" s="17" t="s">
        <v>585</v>
      </c>
      <c r="C68" s="15">
        <f t="shared" ref="C68:P68" si="28">COUNTIFS(C3:C51,"X",$A3:$A51,"S")</f>
        <v>8</v>
      </c>
      <c r="D68" s="15">
        <f t="shared" si="28"/>
        <v>9</v>
      </c>
      <c r="E68" s="15">
        <f t="shared" si="28"/>
        <v>9</v>
      </c>
      <c r="F68" s="15">
        <f t="shared" si="28"/>
        <v>0</v>
      </c>
      <c r="G68" s="15">
        <f t="shared" si="28"/>
        <v>0</v>
      </c>
      <c r="H68" s="15">
        <f t="shared" si="28"/>
        <v>0</v>
      </c>
      <c r="I68" s="15">
        <f t="shared" si="28"/>
        <v>0</v>
      </c>
      <c r="J68" s="15">
        <f t="shared" si="28"/>
        <v>0</v>
      </c>
      <c r="K68" s="15">
        <f t="shared" si="28"/>
        <v>0</v>
      </c>
      <c r="L68" s="15">
        <f t="shared" si="28"/>
        <v>0</v>
      </c>
      <c r="M68" s="15">
        <f t="shared" si="28"/>
        <v>0</v>
      </c>
      <c r="N68" s="15">
        <f t="shared" si="28"/>
        <v>0</v>
      </c>
      <c r="O68" s="15">
        <f t="shared" ref="O68" si="29">COUNTIFS(O3:O51,"X",$A3:$A51,"S")</f>
        <v>0</v>
      </c>
      <c r="P68" s="15">
        <f t="shared" si="28"/>
        <v>0</v>
      </c>
    </row>
    <row r="69" spans="2:17" x14ac:dyDescent="0.25">
      <c r="B69" s="17" t="s">
        <v>591</v>
      </c>
      <c r="C69" s="15">
        <f t="shared" ref="C69:P69" si="30">COUNTIF($A3:$A51,"S")</f>
        <v>9</v>
      </c>
      <c r="D69" s="15">
        <f t="shared" si="30"/>
        <v>9</v>
      </c>
      <c r="E69" s="15">
        <f t="shared" si="30"/>
        <v>9</v>
      </c>
      <c r="F69" s="15">
        <f t="shared" si="30"/>
        <v>9</v>
      </c>
      <c r="G69" s="15">
        <f t="shared" si="30"/>
        <v>9</v>
      </c>
      <c r="H69" s="15">
        <f t="shared" si="30"/>
        <v>9</v>
      </c>
      <c r="I69" s="15">
        <f t="shared" si="30"/>
        <v>9</v>
      </c>
      <c r="J69" s="15">
        <f t="shared" si="30"/>
        <v>9</v>
      </c>
      <c r="K69" s="15">
        <f t="shared" si="30"/>
        <v>9</v>
      </c>
      <c r="L69" s="15">
        <f t="shared" si="30"/>
        <v>9</v>
      </c>
      <c r="M69" s="15">
        <f t="shared" si="30"/>
        <v>9</v>
      </c>
      <c r="N69" s="15">
        <f t="shared" si="30"/>
        <v>9</v>
      </c>
      <c r="O69" s="15">
        <f t="shared" ref="O69" si="31">COUNTIF($A3:$A51,"S")</f>
        <v>9</v>
      </c>
      <c r="P69" s="15">
        <f t="shared" si="30"/>
        <v>9</v>
      </c>
    </row>
    <row r="70" spans="2:17" x14ac:dyDescent="0.25">
      <c r="B70" s="17" t="s">
        <v>592</v>
      </c>
      <c r="C70" s="133">
        <f>C68/C69</f>
        <v>0.88888888888888884</v>
      </c>
      <c r="D70" s="133">
        <f t="shared" ref="D70:P70" si="32">D68/D69</f>
        <v>1</v>
      </c>
      <c r="E70" s="133">
        <f t="shared" si="32"/>
        <v>1</v>
      </c>
      <c r="F70" s="133">
        <f t="shared" si="32"/>
        <v>0</v>
      </c>
      <c r="G70" s="133">
        <f t="shared" si="32"/>
        <v>0</v>
      </c>
      <c r="H70" s="133">
        <f t="shared" si="32"/>
        <v>0</v>
      </c>
      <c r="I70" s="133">
        <f t="shared" si="32"/>
        <v>0</v>
      </c>
      <c r="J70" s="133">
        <f t="shared" si="32"/>
        <v>0</v>
      </c>
      <c r="K70" s="133">
        <f t="shared" si="32"/>
        <v>0</v>
      </c>
      <c r="L70" s="133">
        <f t="shared" si="32"/>
        <v>0</v>
      </c>
      <c r="M70" s="133">
        <f t="shared" si="32"/>
        <v>0</v>
      </c>
      <c r="N70" s="133">
        <f t="shared" si="32"/>
        <v>0</v>
      </c>
      <c r="O70" s="133">
        <f t="shared" ref="O70" si="33">O68/O69</f>
        <v>0</v>
      </c>
      <c r="P70" s="133">
        <f t="shared" si="32"/>
        <v>0</v>
      </c>
    </row>
    <row r="71" spans="2:17" x14ac:dyDescent="0.25">
      <c r="C71" s="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</row>
    <row r="72" spans="2:17" x14ac:dyDescent="0.25">
      <c r="B72" s="11" t="s">
        <v>410</v>
      </c>
      <c r="C72" s="56">
        <f>AVERAGEIF(C56:P56,"&lt;&gt;0")</f>
        <v>0.76923076923076916</v>
      </c>
      <c r="E72" t="s">
        <v>365</v>
      </c>
      <c r="F72" s="6">
        <v>3</v>
      </c>
      <c r="H72" s="32" t="s">
        <v>445</v>
      </c>
      <c r="J72" s="6">
        <f>C61+C65+C69</f>
        <v>26</v>
      </c>
    </row>
    <row r="73" spans="2:17" ht="20.25" x14ac:dyDescent="0.3">
      <c r="B73" s="114" t="s">
        <v>468</v>
      </c>
      <c r="C73" s="115">
        <f>'Region 1'!C92</f>
        <v>0.87457471667938269</v>
      </c>
      <c r="H73" s="32"/>
      <c r="J73" s="6"/>
    </row>
  </sheetData>
  <pageMargins left="0.7" right="0.7" top="0.75" bottom="0.75" header="0.3" footer="0.3"/>
  <pageSetup scale="72" fitToHeight="0" orientation="landscape" r:id="rId1"/>
  <rowBreaks count="1" manualBreakCount="1">
    <brk id="3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72"/>
  <sheetViews>
    <sheetView zoomScale="97" zoomScaleNormal="97" workbookViewId="0">
      <pane ySplit="1" topLeftCell="A2" activePane="bottomLeft" state="frozen"/>
      <selection pane="bottomLeft" activeCell="J15" sqref="J15"/>
    </sheetView>
  </sheetViews>
  <sheetFormatPr defaultRowHeight="15" x14ac:dyDescent="0.25"/>
  <cols>
    <col min="1" max="1" width="2.42578125" bestFit="1" customWidth="1"/>
    <col min="2" max="2" width="40" bestFit="1" customWidth="1"/>
    <col min="3" max="3" width="10" bestFit="1" customWidth="1"/>
    <col min="4" max="4" width="9.5703125" customWidth="1"/>
    <col min="5" max="5" width="10.5703125" bestFit="1" customWidth="1"/>
  </cols>
  <sheetData>
    <row r="1" spans="1:17" ht="48.75" x14ac:dyDescent="0.25">
      <c r="B1" s="30" t="s">
        <v>453</v>
      </c>
      <c r="C1" s="1" t="s">
        <v>622</v>
      </c>
      <c r="D1" s="1" t="s">
        <v>624</v>
      </c>
      <c r="E1" s="1" t="s">
        <v>625</v>
      </c>
      <c r="F1" s="1" t="s">
        <v>370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9" t="s">
        <v>411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6"/>
    </row>
    <row r="3" spans="1:17" x14ac:dyDescent="0.25">
      <c r="A3" t="s">
        <v>581</v>
      </c>
      <c r="B3" s="88" t="s">
        <v>10</v>
      </c>
      <c r="C3" s="68" t="s">
        <v>473</v>
      </c>
      <c r="D3" s="68" t="s">
        <v>473</v>
      </c>
      <c r="E3" s="68" t="s">
        <v>473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56">
        <f>COUNTIF(C3:P3,"x")/F70</f>
        <v>1</v>
      </c>
    </row>
    <row r="4" spans="1:17" x14ac:dyDescent="0.25">
      <c r="A4" t="s">
        <v>581</v>
      </c>
      <c r="B4" s="89" t="s">
        <v>557</v>
      </c>
      <c r="C4" s="77" t="s">
        <v>473</v>
      </c>
      <c r="D4" s="77" t="s">
        <v>473</v>
      </c>
      <c r="E4" s="77" t="s">
        <v>473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56">
        <f>COUNTIF(C4:P4,"x")/F70</f>
        <v>1</v>
      </c>
    </row>
    <row r="5" spans="1:17" x14ac:dyDescent="0.25">
      <c r="A5" t="s">
        <v>581</v>
      </c>
      <c r="B5" s="2" t="s">
        <v>19</v>
      </c>
      <c r="C5" s="3" t="s">
        <v>473</v>
      </c>
      <c r="D5" s="3" t="s">
        <v>473</v>
      </c>
      <c r="E5" s="3" t="s">
        <v>473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6">
        <f>COUNTIF(C5:P5,"x")/F70</f>
        <v>1</v>
      </c>
    </row>
    <row r="6" spans="1:17" x14ac:dyDescent="0.25">
      <c r="A6" t="s">
        <v>582</v>
      </c>
      <c r="B6" s="2" t="s">
        <v>28</v>
      </c>
      <c r="C6" s="3" t="s">
        <v>473</v>
      </c>
      <c r="D6" s="3" t="s">
        <v>473</v>
      </c>
      <c r="E6" s="3" t="s">
        <v>473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6">
        <f>COUNTIF(C6:P6,"x")/F70</f>
        <v>1</v>
      </c>
    </row>
    <row r="7" spans="1:17" x14ac:dyDescent="0.25">
      <c r="A7" t="s">
        <v>580</v>
      </c>
      <c r="B7" s="2" t="s">
        <v>535</v>
      </c>
      <c r="C7" s="3" t="s">
        <v>473</v>
      </c>
      <c r="D7" s="3" t="s">
        <v>473</v>
      </c>
      <c r="E7" s="3" t="s">
        <v>473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6">
        <f>COUNTIF(C7:P7,"x")/F70</f>
        <v>1</v>
      </c>
    </row>
    <row r="8" spans="1:17" x14ac:dyDescent="0.25">
      <c r="A8" t="s">
        <v>581</v>
      </c>
      <c r="B8" s="2" t="s">
        <v>290</v>
      </c>
      <c r="C8" s="3" t="s">
        <v>473</v>
      </c>
      <c r="D8" s="3" t="s">
        <v>473</v>
      </c>
      <c r="E8" s="3" t="s">
        <v>473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6">
        <f>COUNTIF(C8:P8,"x")/F70</f>
        <v>1</v>
      </c>
    </row>
    <row r="9" spans="1:17" x14ac:dyDescent="0.25">
      <c r="A9" t="s">
        <v>581</v>
      </c>
      <c r="B9" s="2" t="s">
        <v>302</v>
      </c>
      <c r="C9" s="3" t="s">
        <v>473</v>
      </c>
      <c r="D9" s="3" t="s">
        <v>473</v>
      </c>
      <c r="E9" s="3" t="s">
        <v>473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6">
        <f>COUNTIF(C9:P9,"x")/F70</f>
        <v>1</v>
      </c>
    </row>
    <row r="10" spans="1:17" x14ac:dyDescent="0.25">
      <c r="B10" t="s">
        <v>337</v>
      </c>
      <c r="C10" s="59">
        <f>COUNTIF(C3:C9,"x")/7</f>
        <v>1</v>
      </c>
      <c r="D10" s="59">
        <f t="shared" ref="D10:P10" si="0">COUNTIF(D3:D9,"x")/7</f>
        <v>1</v>
      </c>
      <c r="E10" s="59">
        <f t="shared" si="0"/>
        <v>1</v>
      </c>
      <c r="F10" s="59">
        <f t="shared" si="0"/>
        <v>0</v>
      </c>
      <c r="G10" s="59">
        <f t="shared" si="0"/>
        <v>0</v>
      </c>
      <c r="H10" s="59">
        <f t="shared" si="0"/>
        <v>0</v>
      </c>
      <c r="I10" s="59">
        <f t="shared" si="0"/>
        <v>0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59">
        <f t="shared" si="0"/>
        <v>0</v>
      </c>
      <c r="Q10" s="55">
        <f>AVERAGE(Q3:Q9)</f>
        <v>1</v>
      </c>
    </row>
    <row r="11" spans="1:17" x14ac:dyDescent="0.25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7" x14ac:dyDescent="0.25">
      <c r="B12" s="10" t="s">
        <v>412</v>
      </c>
      <c r="C12" s="24"/>
      <c r="D12" s="24"/>
      <c r="E12" s="24"/>
      <c r="F12" s="24"/>
      <c r="G12" s="24"/>
      <c r="H12" s="7"/>
      <c r="I12" s="7"/>
      <c r="J12" s="7"/>
      <c r="K12" s="7"/>
      <c r="L12" s="7"/>
      <c r="M12" s="7"/>
      <c r="N12" s="7"/>
      <c r="O12" s="7"/>
    </row>
    <row r="13" spans="1:17" x14ac:dyDescent="0.25">
      <c r="A13" t="s">
        <v>581</v>
      </c>
      <c r="B13" s="45" t="s">
        <v>87</v>
      </c>
      <c r="C13" s="64" t="s">
        <v>473</v>
      </c>
      <c r="D13" s="64" t="s">
        <v>473</v>
      </c>
      <c r="E13" s="64" t="s">
        <v>473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1">
        <f>COUNTIF(C13:P13,"x")/F70</f>
        <v>1</v>
      </c>
    </row>
    <row r="14" spans="1:17" s="70" customFormat="1" x14ac:dyDescent="0.25">
      <c r="A14" s="70" t="s">
        <v>582</v>
      </c>
      <c r="B14" s="50" t="s">
        <v>617</v>
      </c>
      <c r="C14" s="63" t="s">
        <v>473</v>
      </c>
      <c r="D14" s="63" t="s">
        <v>473</v>
      </c>
      <c r="E14" s="63" t="s">
        <v>473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71">
        <f>COUNTIF(C14:P14,"x")/F70</f>
        <v>1</v>
      </c>
    </row>
    <row r="15" spans="1:17" x14ac:dyDescent="0.25">
      <c r="A15" t="s">
        <v>581</v>
      </c>
      <c r="B15" s="2" t="s">
        <v>116</v>
      </c>
      <c r="C15" s="63" t="s">
        <v>473</v>
      </c>
      <c r="D15" s="63" t="s">
        <v>473</v>
      </c>
      <c r="E15" s="63" t="s">
        <v>473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56">
        <f>COUNTIF(C15:P15,"x")/F70</f>
        <v>1</v>
      </c>
    </row>
    <row r="16" spans="1:17" x14ac:dyDescent="0.25">
      <c r="A16" t="s">
        <v>581</v>
      </c>
      <c r="B16" s="4" t="s">
        <v>147</v>
      </c>
      <c r="C16" s="87" t="s">
        <v>473</v>
      </c>
      <c r="D16" s="87" t="s">
        <v>473</v>
      </c>
      <c r="E16" s="87" t="s">
        <v>473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79">
        <f>COUNTIF(C16:P16,"x")/F70</f>
        <v>1</v>
      </c>
    </row>
    <row r="17" spans="1:43" x14ac:dyDescent="0.25">
      <c r="A17" t="s">
        <v>580</v>
      </c>
      <c r="B17" s="89" t="s">
        <v>536</v>
      </c>
      <c r="C17" s="85" t="s">
        <v>473</v>
      </c>
      <c r="D17" s="85" t="s">
        <v>473</v>
      </c>
      <c r="E17" s="85" t="s">
        <v>473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4">
        <f>COUNTIF(C17:P17,"x")/F70</f>
        <v>1</v>
      </c>
    </row>
    <row r="18" spans="1:43" x14ac:dyDescent="0.25">
      <c r="B18" s="28" t="s">
        <v>337</v>
      </c>
      <c r="C18" s="59">
        <f>COUNTIF(C13:C17,"x")/5</f>
        <v>1</v>
      </c>
      <c r="D18" s="59">
        <f t="shared" ref="D18:P18" si="1">COUNTIF(D13:D17,"x")/5</f>
        <v>1</v>
      </c>
      <c r="E18" s="59">
        <f t="shared" si="1"/>
        <v>1</v>
      </c>
      <c r="F18" s="59">
        <f t="shared" si="1"/>
        <v>0</v>
      </c>
      <c r="G18" s="59">
        <f t="shared" si="1"/>
        <v>0</v>
      </c>
      <c r="H18" s="59">
        <f t="shared" si="1"/>
        <v>0</v>
      </c>
      <c r="I18" s="59">
        <f t="shared" si="1"/>
        <v>0</v>
      </c>
      <c r="J18" s="59">
        <f t="shared" si="1"/>
        <v>0</v>
      </c>
      <c r="K18" s="59">
        <f t="shared" si="1"/>
        <v>0</v>
      </c>
      <c r="L18" s="59">
        <f t="shared" si="1"/>
        <v>0</v>
      </c>
      <c r="M18" s="59">
        <f t="shared" si="1"/>
        <v>0</v>
      </c>
      <c r="N18" s="59">
        <f t="shared" si="1"/>
        <v>0</v>
      </c>
      <c r="O18" s="59">
        <f t="shared" ref="O18" si="2">COUNTIF(O13:O17,"x")/5</f>
        <v>0</v>
      </c>
      <c r="P18" s="59">
        <f t="shared" si="1"/>
        <v>0</v>
      </c>
      <c r="Q18" s="91">
        <f>AVERAGE(Q13:Q16)</f>
        <v>1</v>
      </c>
    </row>
    <row r="19" spans="1:43" x14ac:dyDescent="0.25">
      <c r="B19" s="31"/>
      <c r="C19" s="27"/>
      <c r="D19" s="27"/>
      <c r="E19" s="27"/>
      <c r="F19" s="27"/>
      <c r="G19" s="27"/>
      <c r="H19" s="19"/>
      <c r="I19" s="19"/>
      <c r="J19" s="19"/>
      <c r="K19" s="19"/>
      <c r="L19" s="19"/>
      <c r="M19" s="19"/>
      <c r="N19" s="19"/>
      <c r="O19" s="19"/>
      <c r="P19" s="21"/>
      <c r="Q19" s="7"/>
    </row>
    <row r="20" spans="1:43" x14ac:dyDescent="0.25">
      <c r="B20" s="29" t="s">
        <v>413</v>
      </c>
      <c r="C20" s="25"/>
      <c r="D20" s="25"/>
      <c r="E20" s="25"/>
      <c r="F20" s="25"/>
      <c r="G20" s="25"/>
      <c r="H20" s="14"/>
      <c r="I20" s="14"/>
      <c r="J20" s="14"/>
      <c r="K20" s="14"/>
      <c r="L20" s="14"/>
      <c r="M20" s="14"/>
      <c r="N20" s="14"/>
      <c r="O20" s="14"/>
      <c r="P20" s="22"/>
      <c r="Q20" s="14"/>
    </row>
    <row r="21" spans="1:43" x14ac:dyDescent="0.25">
      <c r="A21" t="s">
        <v>582</v>
      </c>
      <c r="B21" s="45" t="s">
        <v>162</v>
      </c>
      <c r="C21" s="64" t="s">
        <v>473</v>
      </c>
      <c r="D21" s="64" t="s">
        <v>473</v>
      </c>
      <c r="E21" s="64" t="s">
        <v>473</v>
      </c>
      <c r="F21" s="64"/>
      <c r="G21" s="64"/>
      <c r="H21" s="64"/>
      <c r="I21" s="64"/>
      <c r="J21" s="64"/>
      <c r="K21" s="64"/>
      <c r="L21" s="64"/>
      <c r="M21" s="66"/>
      <c r="N21" s="66"/>
      <c r="O21" s="66"/>
      <c r="P21" s="67"/>
      <c r="Q21" s="56">
        <f>COUNTIF(C21:P21,"x")/F70</f>
        <v>1</v>
      </c>
    </row>
    <row r="22" spans="1:43" x14ac:dyDescent="0.25">
      <c r="A22" t="s">
        <v>580</v>
      </c>
      <c r="B22" s="89" t="s">
        <v>537</v>
      </c>
      <c r="C22" s="63" t="s">
        <v>473</v>
      </c>
      <c r="D22" s="63" t="s">
        <v>473</v>
      </c>
      <c r="E22" s="63" t="s">
        <v>473</v>
      </c>
      <c r="F22" s="63"/>
      <c r="G22" s="63"/>
      <c r="H22" s="63"/>
      <c r="I22" s="63"/>
      <c r="J22" s="63"/>
      <c r="K22" s="63"/>
      <c r="L22" s="63"/>
      <c r="M22" s="90"/>
      <c r="N22" s="90"/>
      <c r="O22" s="90"/>
      <c r="P22" s="105"/>
      <c r="Q22" s="56">
        <f>COUNTIF(C22:P22,"x")/F70</f>
        <v>1</v>
      </c>
    </row>
    <row r="23" spans="1:43" x14ac:dyDescent="0.25">
      <c r="B23" t="s">
        <v>337</v>
      </c>
      <c r="C23" s="59">
        <f>COUNTIF(C21:C22,"x")/2</f>
        <v>1</v>
      </c>
      <c r="D23" s="59">
        <f t="shared" ref="D23:P23" si="3">COUNTIF(D21:D22,"x")/2</f>
        <v>1</v>
      </c>
      <c r="E23" s="59">
        <f t="shared" si="3"/>
        <v>1</v>
      </c>
      <c r="F23" s="59">
        <f t="shared" si="3"/>
        <v>0</v>
      </c>
      <c r="G23" s="59">
        <f t="shared" si="3"/>
        <v>0</v>
      </c>
      <c r="H23" s="59">
        <f t="shared" si="3"/>
        <v>0</v>
      </c>
      <c r="I23" s="59">
        <f t="shared" si="3"/>
        <v>0</v>
      </c>
      <c r="J23" s="59">
        <f t="shared" si="3"/>
        <v>0</v>
      </c>
      <c r="K23" s="59">
        <f t="shared" si="3"/>
        <v>0</v>
      </c>
      <c r="L23" s="59">
        <f t="shared" si="3"/>
        <v>0</v>
      </c>
      <c r="M23" s="59">
        <f t="shared" si="3"/>
        <v>0</v>
      </c>
      <c r="N23" s="59">
        <f t="shared" si="3"/>
        <v>0</v>
      </c>
      <c r="O23" s="59">
        <f t="shared" ref="O23" si="4">COUNTIF(O21:O22,"x")/2</f>
        <v>0</v>
      </c>
      <c r="P23" s="59">
        <f t="shared" si="3"/>
        <v>0</v>
      </c>
      <c r="Q23" s="91">
        <f>AVERAGE(Q21:Q22)</f>
        <v>1</v>
      </c>
    </row>
    <row r="24" spans="1:43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43" x14ac:dyDescent="0.25">
      <c r="B25" s="10" t="s">
        <v>406</v>
      </c>
      <c r="C25" s="6"/>
      <c r="D25" s="6"/>
      <c r="E25" s="6"/>
      <c r="F25" s="6"/>
      <c r="G25" s="6"/>
      <c r="Q25" s="7"/>
    </row>
    <row r="26" spans="1:43" s="70" customFormat="1" x14ac:dyDescent="0.25">
      <c r="A26" s="70" t="s">
        <v>582</v>
      </c>
      <c r="B26" s="45" t="s">
        <v>178</v>
      </c>
      <c r="C26" s="64" t="s">
        <v>473</v>
      </c>
      <c r="D26" s="64" t="s">
        <v>473</v>
      </c>
      <c r="E26" s="64" t="s">
        <v>473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71">
        <f>COUNTIF(C26:P26,"x")/F70</f>
        <v>1</v>
      </c>
    </row>
    <row r="27" spans="1:43" s="72" customFormat="1" x14ac:dyDescent="0.25">
      <c r="A27" s="72" t="s">
        <v>580</v>
      </c>
      <c r="B27" s="89" t="s">
        <v>539</v>
      </c>
      <c r="C27" s="63" t="s">
        <v>473</v>
      </c>
      <c r="D27" s="63" t="s">
        <v>473</v>
      </c>
      <c r="E27" s="63" t="s">
        <v>473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71">
        <f>COUNTIF(C27:P27,"x")/F70</f>
        <v>1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</row>
    <row r="28" spans="1:43" x14ac:dyDescent="0.25">
      <c r="B28" t="s">
        <v>337</v>
      </c>
      <c r="C28" s="56">
        <f>COUNTIF(C26:C27,"x")/2</f>
        <v>1</v>
      </c>
      <c r="D28" s="56">
        <f t="shared" ref="D28:I28" si="5">COUNTIF(D26:D27,"x")/2</f>
        <v>1</v>
      </c>
      <c r="E28" s="56">
        <f t="shared" si="5"/>
        <v>1</v>
      </c>
      <c r="F28" s="56">
        <f t="shared" si="5"/>
        <v>0</v>
      </c>
      <c r="G28" s="56">
        <f t="shared" si="5"/>
        <v>0</v>
      </c>
      <c r="H28" s="56">
        <f t="shared" si="5"/>
        <v>0</v>
      </c>
      <c r="I28" s="56">
        <f t="shared" si="5"/>
        <v>0</v>
      </c>
      <c r="J28" s="56">
        <f t="shared" ref="J28:P28" si="6">COUNTIF(J26:J27,"x")/2</f>
        <v>0</v>
      </c>
      <c r="K28" s="56">
        <f t="shared" si="6"/>
        <v>0</v>
      </c>
      <c r="L28" s="56">
        <f t="shared" si="6"/>
        <v>0</v>
      </c>
      <c r="M28" s="56">
        <f t="shared" si="6"/>
        <v>0</v>
      </c>
      <c r="N28" s="56">
        <f t="shared" si="6"/>
        <v>0</v>
      </c>
      <c r="O28" s="56">
        <f t="shared" ref="O28" si="7">COUNTIF(O26:O27,"x")/2</f>
        <v>0</v>
      </c>
      <c r="P28" s="56">
        <f t="shared" si="6"/>
        <v>0</v>
      </c>
      <c r="Q28" s="55">
        <f>AVERAGE(Q26:Q27)</f>
        <v>1</v>
      </c>
    </row>
    <row r="29" spans="1:43" x14ac:dyDescent="0.25">
      <c r="C29" s="6"/>
      <c r="D29" s="6"/>
      <c r="E29" s="6"/>
      <c r="F29" s="6"/>
      <c r="G29" s="6"/>
    </row>
    <row r="30" spans="1:43" x14ac:dyDescent="0.25">
      <c r="B30" s="10" t="s">
        <v>415</v>
      </c>
      <c r="C30" s="6"/>
      <c r="D30" s="6"/>
      <c r="E30" s="6"/>
      <c r="F30" s="6"/>
      <c r="G30" s="6"/>
      <c r="Q30" s="7"/>
    </row>
    <row r="31" spans="1:43" x14ac:dyDescent="0.25">
      <c r="A31" t="s">
        <v>581</v>
      </c>
      <c r="B31" s="45" t="s">
        <v>56</v>
      </c>
      <c r="C31" s="64" t="s">
        <v>473</v>
      </c>
      <c r="D31" s="64" t="s">
        <v>473</v>
      </c>
      <c r="E31" s="64" t="s">
        <v>473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56">
        <f>COUNTIF(C31:P31,"x")/F70</f>
        <v>1</v>
      </c>
    </row>
    <row r="32" spans="1:43" x14ac:dyDescent="0.25">
      <c r="A32" t="s">
        <v>580</v>
      </c>
      <c r="B32" s="89" t="s">
        <v>540</v>
      </c>
      <c r="C32" s="3" t="s">
        <v>473</v>
      </c>
      <c r="D32" s="3" t="s">
        <v>473</v>
      </c>
      <c r="E32" s="3" t="s">
        <v>473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56">
        <f>COUNTIF(C32:P32,"x")/F70</f>
        <v>1</v>
      </c>
    </row>
    <row r="33" spans="1:17" x14ac:dyDescent="0.25">
      <c r="A33" t="s">
        <v>582</v>
      </c>
      <c r="B33" s="103" t="s">
        <v>578</v>
      </c>
      <c r="C33" s="3" t="s">
        <v>473</v>
      </c>
      <c r="D33" s="3" t="s">
        <v>473</v>
      </c>
      <c r="E33" s="3" t="s">
        <v>473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56">
        <f>COUNTIF(C33:P33,"x")/F70</f>
        <v>1</v>
      </c>
    </row>
    <row r="34" spans="1:17" x14ac:dyDescent="0.25">
      <c r="A34" t="s">
        <v>581</v>
      </c>
      <c r="B34" s="2" t="s">
        <v>242</v>
      </c>
      <c r="C34" s="3" t="s">
        <v>473</v>
      </c>
      <c r="D34" s="3" t="s">
        <v>473</v>
      </c>
      <c r="E34" s="3" t="s">
        <v>473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56">
        <f>COUNTIF(C34:P34,"x")/F70</f>
        <v>1</v>
      </c>
    </row>
    <row r="35" spans="1:17" x14ac:dyDescent="0.25">
      <c r="A35" t="s">
        <v>581</v>
      </c>
      <c r="B35" s="2" t="s">
        <v>276</v>
      </c>
      <c r="C35" s="3" t="s">
        <v>473</v>
      </c>
      <c r="D35" s="3" t="s">
        <v>473</v>
      </c>
      <c r="E35" s="3" t="s">
        <v>473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56">
        <f>COUNTIF(C35:P35,"x")/F70</f>
        <v>1</v>
      </c>
    </row>
    <row r="36" spans="1:17" x14ac:dyDescent="0.25">
      <c r="B36" t="s">
        <v>337</v>
      </c>
      <c r="C36" s="59">
        <f>COUNTIF(C31:C35,"x")/5</f>
        <v>1</v>
      </c>
      <c r="D36" s="59">
        <f t="shared" ref="D36:P36" si="8">COUNTIF(D31:D35,"x")/5</f>
        <v>1</v>
      </c>
      <c r="E36" s="59">
        <f t="shared" si="8"/>
        <v>1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  <c r="J36" s="59">
        <f t="shared" si="8"/>
        <v>0</v>
      </c>
      <c r="K36" s="59">
        <f t="shared" si="8"/>
        <v>0</v>
      </c>
      <c r="L36" s="59">
        <f t="shared" si="8"/>
        <v>0</v>
      </c>
      <c r="M36" s="59">
        <f t="shared" si="8"/>
        <v>0</v>
      </c>
      <c r="N36" s="59">
        <f t="shared" si="8"/>
        <v>0</v>
      </c>
      <c r="O36" s="59">
        <f t="shared" ref="O36" si="9">COUNTIF(O31:O35,"x")/5</f>
        <v>0</v>
      </c>
      <c r="P36" s="59">
        <f t="shared" si="8"/>
        <v>0</v>
      </c>
      <c r="Q36" s="55">
        <f>AVERAGE(Q31,Q32,Q34,Q35)</f>
        <v>1</v>
      </c>
    </row>
    <row r="37" spans="1:17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7" ht="48.75" x14ac:dyDescent="0.25">
      <c r="B38" s="30" t="s">
        <v>453</v>
      </c>
      <c r="C38" s="1" t="s">
        <v>622</v>
      </c>
      <c r="D38" s="1" t="s">
        <v>624</v>
      </c>
      <c r="E38" s="1" t="s">
        <v>625</v>
      </c>
      <c r="F38" s="1" t="s">
        <v>370</v>
      </c>
      <c r="G38" s="1" t="s">
        <v>312</v>
      </c>
      <c r="H38" s="1" t="s">
        <v>308</v>
      </c>
      <c r="I38" s="1" t="s">
        <v>571</v>
      </c>
      <c r="J38" s="1" t="s">
        <v>310</v>
      </c>
      <c r="K38" s="1" t="s">
        <v>309</v>
      </c>
      <c r="L38" s="1" t="s">
        <v>320</v>
      </c>
      <c r="M38" s="1" t="s">
        <v>319</v>
      </c>
      <c r="N38" s="1" t="s">
        <v>317</v>
      </c>
      <c r="O38" s="1" t="s">
        <v>318</v>
      </c>
      <c r="P38" s="1" t="s">
        <v>313</v>
      </c>
      <c r="Q38" s="1" t="s">
        <v>324</v>
      </c>
    </row>
    <row r="39" spans="1:17" x14ac:dyDescent="0.25">
      <c r="B39" s="10" t="s">
        <v>416</v>
      </c>
      <c r="C39" s="6"/>
      <c r="D39" s="6"/>
      <c r="E39" s="6"/>
      <c r="F39" s="6"/>
      <c r="G39" s="6"/>
      <c r="Q39" s="7"/>
    </row>
    <row r="40" spans="1:17" x14ac:dyDescent="0.25">
      <c r="A40" t="s">
        <v>581</v>
      </c>
      <c r="B40" s="45" t="s">
        <v>88</v>
      </c>
      <c r="C40" s="64" t="s">
        <v>473</v>
      </c>
      <c r="D40" s="64" t="s">
        <v>473</v>
      </c>
      <c r="E40" s="64" t="s">
        <v>473</v>
      </c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56">
        <f>COUNTIF(C40:P40,"x")/F70</f>
        <v>1</v>
      </c>
    </row>
    <row r="41" spans="1:17" x14ac:dyDescent="0.25">
      <c r="A41" t="s">
        <v>581</v>
      </c>
      <c r="B41" s="2" t="s">
        <v>146</v>
      </c>
      <c r="C41" s="3" t="s">
        <v>473</v>
      </c>
      <c r="D41" s="3" t="s">
        <v>473</v>
      </c>
      <c r="E41" s="3" t="s">
        <v>473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6">
        <f>COUNTIF(C41:P41,"x")/F70</f>
        <v>1</v>
      </c>
    </row>
    <row r="42" spans="1:17" x14ac:dyDescent="0.25">
      <c r="A42" t="s">
        <v>580</v>
      </c>
      <c r="B42" s="89" t="s">
        <v>541</v>
      </c>
      <c r="C42" s="3" t="s">
        <v>473</v>
      </c>
      <c r="D42" s="3" t="s">
        <v>473</v>
      </c>
      <c r="E42" s="3" t="s">
        <v>473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6">
        <f>COUNTIF(C42:P42,"x")/F70</f>
        <v>1</v>
      </c>
    </row>
    <row r="43" spans="1:17" x14ac:dyDescent="0.25">
      <c r="A43" t="s">
        <v>582</v>
      </c>
      <c r="B43" s="2" t="s">
        <v>239</v>
      </c>
      <c r="C43" s="3" t="s">
        <v>473</v>
      </c>
      <c r="D43" s="3" t="s">
        <v>473</v>
      </c>
      <c r="E43" s="3" t="s">
        <v>473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6">
        <f>COUNTIF(C43:P43,"x")/F70</f>
        <v>1</v>
      </c>
    </row>
    <row r="44" spans="1:17" x14ac:dyDescent="0.25">
      <c r="A44" t="s">
        <v>581</v>
      </c>
      <c r="B44" s="50" t="s">
        <v>240</v>
      </c>
      <c r="C44" s="3" t="s">
        <v>473</v>
      </c>
      <c r="D44" s="3" t="s">
        <v>473</v>
      </c>
      <c r="E44" s="3" t="s">
        <v>473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6">
        <f>COUNTIF(C44:P44,"x")/F70</f>
        <v>1</v>
      </c>
    </row>
    <row r="45" spans="1:17" x14ac:dyDescent="0.25">
      <c r="A45" t="s">
        <v>581</v>
      </c>
      <c r="B45" s="2" t="s">
        <v>254</v>
      </c>
      <c r="C45" s="3" t="s">
        <v>473</v>
      </c>
      <c r="D45" s="3" t="s">
        <v>473</v>
      </c>
      <c r="E45" s="3" t="s">
        <v>473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6">
        <f>COUNTIF(C45:P45,"x")/F70</f>
        <v>1</v>
      </c>
    </row>
    <row r="46" spans="1:17" x14ac:dyDescent="0.25">
      <c r="B46" t="s">
        <v>337</v>
      </c>
      <c r="C46" s="59">
        <f>COUNTIF(C40:C45,"x")/6</f>
        <v>1</v>
      </c>
      <c r="D46" s="59">
        <f t="shared" ref="D46:P46" si="10">COUNTIF(D40:D45,"x")/6</f>
        <v>1</v>
      </c>
      <c r="E46" s="59">
        <f t="shared" si="10"/>
        <v>1</v>
      </c>
      <c r="F46" s="59">
        <f t="shared" si="10"/>
        <v>0</v>
      </c>
      <c r="G46" s="59">
        <f t="shared" si="10"/>
        <v>0</v>
      </c>
      <c r="H46" s="59">
        <f t="shared" si="10"/>
        <v>0</v>
      </c>
      <c r="I46" s="59">
        <f t="shared" si="10"/>
        <v>0</v>
      </c>
      <c r="J46" s="59">
        <f t="shared" si="10"/>
        <v>0</v>
      </c>
      <c r="K46" s="59">
        <f t="shared" si="10"/>
        <v>0</v>
      </c>
      <c r="L46" s="59">
        <f t="shared" si="10"/>
        <v>0</v>
      </c>
      <c r="M46" s="59">
        <f t="shared" si="10"/>
        <v>0</v>
      </c>
      <c r="N46" s="59">
        <f t="shared" si="10"/>
        <v>0</v>
      </c>
      <c r="O46" s="59">
        <f t="shared" ref="O46" si="11">COUNTIF(O40:O45,"x")/6</f>
        <v>0</v>
      </c>
      <c r="P46" s="59">
        <f t="shared" si="10"/>
        <v>0</v>
      </c>
      <c r="Q46" s="55">
        <f>AVERAGE(Q40:Q45)</f>
        <v>1</v>
      </c>
    </row>
    <row r="47" spans="1:17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7" x14ac:dyDescent="0.25">
      <c r="B48" s="10" t="s">
        <v>417</v>
      </c>
      <c r="C48" s="6"/>
      <c r="D48" s="6"/>
      <c r="E48" s="6"/>
      <c r="F48" s="6"/>
      <c r="G48" s="6"/>
      <c r="Q48" s="7"/>
    </row>
    <row r="49" spans="1:17" x14ac:dyDescent="0.25">
      <c r="A49" t="s">
        <v>581</v>
      </c>
      <c r="B49" s="50" t="s">
        <v>32</v>
      </c>
      <c r="C49" s="63" t="s">
        <v>473</v>
      </c>
      <c r="D49" s="63" t="s">
        <v>473</v>
      </c>
      <c r="E49" s="63" t="s">
        <v>473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56">
        <f>COUNTIF(C49:P49,"x")/F70</f>
        <v>1</v>
      </c>
    </row>
    <row r="50" spans="1:17" x14ac:dyDescent="0.25">
      <c r="A50" t="s">
        <v>580</v>
      </c>
      <c r="B50" s="89" t="s">
        <v>542</v>
      </c>
      <c r="C50" s="63" t="s">
        <v>473</v>
      </c>
      <c r="D50" s="63" t="s">
        <v>473</v>
      </c>
      <c r="E50" s="63" t="s">
        <v>473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56">
        <f>COUNTIF(C50:P50,"x")/F70</f>
        <v>1</v>
      </c>
    </row>
    <row r="51" spans="1:17" x14ac:dyDescent="0.25">
      <c r="A51" t="s">
        <v>582</v>
      </c>
      <c r="B51" s="45" t="s">
        <v>305</v>
      </c>
      <c r="C51" s="64" t="s">
        <v>473</v>
      </c>
      <c r="D51" s="64" t="s">
        <v>473</v>
      </c>
      <c r="E51" s="64" t="s">
        <v>473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56">
        <f>COUNTIF(C51:P51,"x")/F70</f>
        <v>1</v>
      </c>
    </row>
    <row r="52" spans="1:17" x14ac:dyDescent="0.25">
      <c r="B52" t="s">
        <v>337</v>
      </c>
      <c r="C52" s="59">
        <f>COUNTIF(C49:C51,"x")/3</f>
        <v>1</v>
      </c>
      <c r="D52" s="59">
        <f t="shared" ref="D52:P52" si="12">COUNTIF(D49:D51,"x")/3</f>
        <v>1</v>
      </c>
      <c r="E52" s="59">
        <f t="shared" si="12"/>
        <v>1</v>
      </c>
      <c r="F52" s="59">
        <f t="shared" si="12"/>
        <v>0</v>
      </c>
      <c r="G52" s="59">
        <f t="shared" si="12"/>
        <v>0</v>
      </c>
      <c r="H52" s="59">
        <f t="shared" si="12"/>
        <v>0</v>
      </c>
      <c r="I52" s="59">
        <f t="shared" si="12"/>
        <v>0</v>
      </c>
      <c r="J52" s="59">
        <f t="shared" si="12"/>
        <v>0</v>
      </c>
      <c r="K52" s="59">
        <f t="shared" si="12"/>
        <v>0</v>
      </c>
      <c r="L52" s="59">
        <f t="shared" si="12"/>
        <v>0</v>
      </c>
      <c r="M52" s="59">
        <f t="shared" si="12"/>
        <v>0</v>
      </c>
      <c r="N52" s="59">
        <f t="shared" si="12"/>
        <v>0</v>
      </c>
      <c r="O52" s="59">
        <f t="shared" ref="O52" si="13">COUNTIF(O49:O51,"x")/3</f>
        <v>0</v>
      </c>
      <c r="P52" s="59">
        <f t="shared" si="12"/>
        <v>0</v>
      </c>
      <c r="Q52" s="55">
        <f>AVERAGE(Q49:Q51)</f>
        <v>1</v>
      </c>
    </row>
    <row r="53" spans="1:17" x14ac:dyDescent="0.2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7" x14ac:dyDescent="0.25">
      <c r="B54" t="s">
        <v>345</v>
      </c>
      <c r="C54" s="15">
        <f>COUNTIF(C3:C52,"x")</f>
        <v>30</v>
      </c>
      <c r="D54" s="15">
        <f>COUNTIF(D3:D52,"x")</f>
        <v>30</v>
      </c>
      <c r="E54" s="15">
        <f>COUNTIF(E3:E52,"x")</f>
        <v>30</v>
      </c>
      <c r="F54" s="15">
        <f>COUNTIF(F3:F52,"x")</f>
        <v>0</v>
      </c>
      <c r="G54" s="15">
        <f>COUNTIF(G3:G52,"x")</f>
        <v>0</v>
      </c>
      <c r="H54" s="15">
        <f t="shared" ref="H54:P54" si="14">COUNTIF(H3:H52,"x")</f>
        <v>0</v>
      </c>
      <c r="I54" s="15">
        <f t="shared" si="14"/>
        <v>0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4"/>
        <v>0</v>
      </c>
      <c r="O54" s="15">
        <f t="shared" ref="O54" si="15">COUNTIF(O3:O52,"x")</f>
        <v>0</v>
      </c>
      <c r="P54" s="15">
        <f t="shared" si="14"/>
        <v>0</v>
      </c>
    </row>
    <row r="55" spans="1:17" x14ac:dyDescent="0.25">
      <c r="B55" s="112" t="s">
        <v>454</v>
      </c>
      <c r="C55" s="113">
        <f>COUNTIF(C3:C52,"x")/J70</f>
        <v>1</v>
      </c>
      <c r="D55" s="113">
        <f>COUNTIF(D3:D52,"x")/J70</f>
        <v>1</v>
      </c>
      <c r="E55" s="113">
        <f>COUNTIF(E3:E52,"x")/J70</f>
        <v>1</v>
      </c>
      <c r="F55" s="113">
        <f>COUNTIF(F3:F52,"x")/J70</f>
        <v>0</v>
      </c>
      <c r="G55" s="113">
        <f>COUNTIF(G3:G52,"x")/J70</f>
        <v>0</v>
      </c>
      <c r="H55" s="113">
        <f>COUNTIF(H3:H52,"x")/J70</f>
        <v>0</v>
      </c>
      <c r="I55" s="113">
        <f>COUNTIF(I3:I52,"x")/J70</f>
        <v>0</v>
      </c>
      <c r="J55" s="113">
        <f>COUNTIF(J3:J52,"x")/J70</f>
        <v>0</v>
      </c>
      <c r="K55" s="113">
        <f>COUNTIF(K3:K52,"x")/J70</f>
        <v>0</v>
      </c>
      <c r="L55" s="113">
        <f>COUNTIF(L3:L52,"x")/J70</f>
        <v>0</v>
      </c>
      <c r="M55" s="113">
        <f>COUNTIF(M3:M52,"x")/J70</f>
        <v>0</v>
      </c>
      <c r="N55" s="113">
        <f>COUNTIF(N3:N52,"x")/J70</f>
        <v>0</v>
      </c>
      <c r="O55" s="113">
        <f>COUNTIF(O3:O52,"x")/J70</f>
        <v>0</v>
      </c>
      <c r="P55" s="113">
        <f>COUNTIF(P3:P52,"x")/J70</f>
        <v>0</v>
      </c>
    </row>
    <row r="56" spans="1:17" x14ac:dyDescent="0.25">
      <c r="B56" s="112" t="s">
        <v>478</v>
      </c>
      <c r="C56" s="113">
        <f>'Region 1'!C77</f>
        <v>0.8219782929300451</v>
      </c>
      <c r="D56" s="113">
        <f>'Region 1'!D77</f>
        <v>0.91664361837225916</v>
      </c>
      <c r="E56" s="113">
        <f>'Region 1'!E77</f>
        <v>0.88510223873584382</v>
      </c>
      <c r="F56" s="113">
        <f>'Region 9'!F57</f>
        <v>0</v>
      </c>
      <c r="G56" s="113">
        <f>'Region 9'!G57</f>
        <v>0</v>
      </c>
      <c r="H56" s="113">
        <f>'Region 9'!H57</f>
        <v>0</v>
      </c>
      <c r="I56" s="113">
        <f>'Region 9'!I57</f>
        <v>0</v>
      </c>
      <c r="J56" s="113">
        <f>'Region 9'!J57</f>
        <v>0</v>
      </c>
      <c r="K56" s="113">
        <f>'Region 9'!K57</f>
        <v>0</v>
      </c>
      <c r="L56" s="113">
        <f>'Region 9'!L57</f>
        <v>0</v>
      </c>
      <c r="M56" s="113">
        <f>'Region 9'!M57</f>
        <v>0</v>
      </c>
      <c r="N56" s="113">
        <f>'Region 9'!N57</f>
        <v>0</v>
      </c>
      <c r="O56" s="113">
        <f>'Region 9'!O57</f>
        <v>0</v>
      </c>
      <c r="P56" s="113">
        <f>'Region 9'!P57</f>
        <v>0</v>
      </c>
    </row>
    <row r="57" spans="1:17" x14ac:dyDescent="0.25"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</row>
    <row r="58" spans="1:17" x14ac:dyDescent="0.25">
      <c r="B58" t="s">
        <v>583</v>
      </c>
      <c r="C58" s="58">
        <f>COUNTIFS(C3:C51,"X",$A3:$A51,"L")</f>
        <v>16</v>
      </c>
      <c r="D58" s="58">
        <f>COUNTIFS(D3:D51,"X",$A3:$A51,"L")</f>
        <v>16</v>
      </c>
      <c r="E58" s="58">
        <f>COUNTIFS(E3:E51,"X",$A3:$A51,"L")</f>
        <v>16</v>
      </c>
      <c r="F58" s="58">
        <f>COUNTIFS(F3:F51,"X",$A3:$A51,"L")</f>
        <v>0</v>
      </c>
      <c r="G58" s="58">
        <f>COUNTIFS(G3:G51,"X",$A3:$A51,"L")</f>
        <v>0</v>
      </c>
      <c r="H58" s="58">
        <f>COUNTIFS(H3:H51,"X",$A3:$A51,"L")</f>
        <v>0</v>
      </c>
      <c r="I58" s="58">
        <f>COUNTIFS(I3:I51,"X",$A3:$A51,"L")</f>
        <v>0</v>
      </c>
      <c r="J58" s="58">
        <f>COUNTIFS(J3:J51,"X",$A3:$A51,"L")</f>
        <v>0</v>
      </c>
      <c r="K58" s="58">
        <f>COUNTIFS(K3:K51,"X",$A3:$A51,"L")</f>
        <v>0</v>
      </c>
      <c r="L58" s="58">
        <f>COUNTIFS(L3:L51,"X",$A3:$A51,"L")</f>
        <v>0</v>
      </c>
      <c r="M58" s="58">
        <f>COUNTIFS(M3:M51,"X",$A3:$A51,"L")</f>
        <v>0</v>
      </c>
      <c r="N58" s="58">
        <f>COUNTIFS(N3:N51,"X",$A3:$A51,"L")</f>
        <v>0</v>
      </c>
      <c r="O58" s="58">
        <f>COUNTIFS(O3:O51,"X",$A3:$A51,"L")</f>
        <v>0</v>
      </c>
      <c r="P58" s="58">
        <f>COUNTIFS(P3:P51,"X",$A3:$A51,"L")</f>
        <v>0</v>
      </c>
    </row>
    <row r="59" spans="1:17" x14ac:dyDescent="0.25">
      <c r="B59" t="s">
        <v>587</v>
      </c>
      <c r="C59" s="58">
        <f>COUNTIF($A3:$A51,"l")</f>
        <v>16</v>
      </c>
      <c r="D59" s="58">
        <f>COUNTIF($A3:$A51,"l")</f>
        <v>16</v>
      </c>
      <c r="E59" s="58">
        <f>COUNTIF($A3:$A51,"l")</f>
        <v>16</v>
      </c>
      <c r="F59" s="58">
        <f>COUNTIF($A3:$A51,"l")</f>
        <v>16</v>
      </c>
      <c r="G59" s="58">
        <f>COUNTIF($A3:$A51,"l")</f>
        <v>16</v>
      </c>
      <c r="H59" s="58">
        <f>COUNTIF($A3:$A51,"l")</f>
        <v>16</v>
      </c>
      <c r="I59" s="58">
        <f>COUNTIF($A3:$A51,"l")</f>
        <v>16</v>
      </c>
      <c r="J59" s="58">
        <f>COUNTIF($A3:$A51,"l")</f>
        <v>16</v>
      </c>
      <c r="K59" s="58">
        <f>COUNTIF($A3:$A51,"l")</f>
        <v>16</v>
      </c>
      <c r="L59" s="58">
        <f>COUNTIF($A3:$A51,"l")</f>
        <v>16</v>
      </c>
      <c r="M59" s="58">
        <f>COUNTIF($A3:$A51,"l")</f>
        <v>16</v>
      </c>
      <c r="N59" s="58">
        <f>COUNTIF($A3:$A51,"l")</f>
        <v>16</v>
      </c>
      <c r="O59" s="58">
        <f>COUNTIF($A3:$A51,"l")</f>
        <v>16</v>
      </c>
      <c r="P59" s="58">
        <f>COUNTIF($A3:$A51,"l")</f>
        <v>16</v>
      </c>
    </row>
    <row r="60" spans="1:17" x14ac:dyDescent="0.25">
      <c r="B60" t="s">
        <v>588</v>
      </c>
      <c r="C60" s="7">
        <f>C58/C59</f>
        <v>1</v>
      </c>
      <c r="D60" s="7">
        <f t="shared" ref="D60:P60" si="16">D58/D59</f>
        <v>1</v>
      </c>
      <c r="E60" s="7">
        <f t="shared" si="16"/>
        <v>1</v>
      </c>
      <c r="F60" s="7">
        <f t="shared" si="16"/>
        <v>0</v>
      </c>
      <c r="G60" s="7">
        <f t="shared" si="16"/>
        <v>0</v>
      </c>
      <c r="H60" s="7">
        <f t="shared" si="16"/>
        <v>0</v>
      </c>
      <c r="I60" s="7">
        <f t="shared" si="16"/>
        <v>0</v>
      </c>
      <c r="J60" s="7">
        <f t="shared" si="16"/>
        <v>0</v>
      </c>
      <c r="K60" s="7">
        <f t="shared" si="16"/>
        <v>0</v>
      </c>
      <c r="L60" s="7">
        <f t="shared" si="16"/>
        <v>0</v>
      </c>
      <c r="M60" s="7">
        <f t="shared" si="16"/>
        <v>0</v>
      </c>
      <c r="N60" s="7">
        <f t="shared" si="16"/>
        <v>0</v>
      </c>
      <c r="O60" s="7">
        <f t="shared" ref="O60" si="17">O58/O59</f>
        <v>0</v>
      </c>
      <c r="P60" s="7">
        <f t="shared" si="16"/>
        <v>0</v>
      </c>
    </row>
    <row r="61" spans="1:17" x14ac:dyDescent="0.25"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</row>
    <row r="62" spans="1:17" x14ac:dyDescent="0.25">
      <c r="B62" t="s">
        <v>584</v>
      </c>
      <c r="C62" s="58">
        <f>COUNTIFS(C3:C51,"X",$A3:$A51,"C")</f>
        <v>7</v>
      </c>
      <c r="D62" s="58">
        <f>COUNTIFS(D3:D51,"X",$A3:$A51,"C")</f>
        <v>7</v>
      </c>
      <c r="E62" s="58">
        <f>COUNTIFS(E3:E51,"X",$A3:$A51,"C")</f>
        <v>7</v>
      </c>
      <c r="F62" s="58">
        <f>COUNTIFS(F3:F51,"X",$A3:$A51,"C")</f>
        <v>0</v>
      </c>
      <c r="G62" s="58">
        <f>COUNTIFS(G3:G51,"X",$A3:$A51,"C")</f>
        <v>0</v>
      </c>
      <c r="H62" s="58">
        <f>COUNTIFS(H3:H51,"X",$A3:$A51,"C")</f>
        <v>0</v>
      </c>
      <c r="I62" s="58">
        <f>COUNTIFS(I3:I51,"X",$A3:$A51,"C")</f>
        <v>0</v>
      </c>
      <c r="J62" s="58">
        <f>COUNTIFS(J3:J51,"X",$A3:$A51,"C")</f>
        <v>0</v>
      </c>
      <c r="K62" s="58">
        <f>COUNTIFS(K3:K51,"X",$A3:$A51,"C")</f>
        <v>0</v>
      </c>
      <c r="L62" s="58">
        <f>COUNTIFS(L3:L51,"X",$A3:$A51,"C")</f>
        <v>0</v>
      </c>
      <c r="M62" s="58">
        <f>COUNTIFS(M3:M51,"X",$A3:$A51,"C")</f>
        <v>0</v>
      </c>
      <c r="N62" s="58">
        <f>COUNTIFS(N3:N51,"X",$A3:$A51,"C")</f>
        <v>0</v>
      </c>
      <c r="O62" s="58">
        <f>COUNTIFS(O3:O51,"X",$A3:$A51,"C")</f>
        <v>0</v>
      </c>
      <c r="P62" s="58">
        <f>COUNTIFS(P3:P51,"X",$A3:$A51,"C")</f>
        <v>0</v>
      </c>
    </row>
    <row r="63" spans="1:17" x14ac:dyDescent="0.25">
      <c r="B63" t="s">
        <v>589</v>
      </c>
      <c r="C63" s="58">
        <f>COUNTIF($A3:$A51,"C")</f>
        <v>7</v>
      </c>
      <c r="D63" s="58">
        <f>COUNTIF($A3:$A51,"C")</f>
        <v>7</v>
      </c>
      <c r="E63" s="58">
        <f>COUNTIF($A3:$A51,"C")</f>
        <v>7</v>
      </c>
      <c r="F63" s="58">
        <f>COUNTIF($A3:$A51,"C")</f>
        <v>7</v>
      </c>
      <c r="G63" s="58">
        <f>COUNTIF($A3:$A51,"C")</f>
        <v>7</v>
      </c>
      <c r="H63" s="58">
        <f>COUNTIF($A3:$A51,"C")</f>
        <v>7</v>
      </c>
      <c r="I63" s="58">
        <f>COUNTIF($A3:$A51,"C")</f>
        <v>7</v>
      </c>
      <c r="J63" s="58">
        <f>COUNTIF($A3:$A51,"C")</f>
        <v>7</v>
      </c>
      <c r="K63" s="58">
        <f>COUNTIF($A3:$A51,"C")</f>
        <v>7</v>
      </c>
      <c r="L63" s="58">
        <f>COUNTIF($A3:$A51,"C")</f>
        <v>7</v>
      </c>
      <c r="M63" s="58">
        <f>COUNTIF($A3:$A51,"C")</f>
        <v>7</v>
      </c>
      <c r="N63" s="58">
        <f>COUNTIF($A3:$A51,"C")</f>
        <v>7</v>
      </c>
      <c r="O63" s="58">
        <f>COUNTIF($A3:$A51,"C")</f>
        <v>7</v>
      </c>
      <c r="P63" s="58">
        <f>COUNTIF($A3:$A51,"C")</f>
        <v>7</v>
      </c>
    </row>
    <row r="64" spans="1:17" x14ac:dyDescent="0.25">
      <c r="B64" t="s">
        <v>590</v>
      </c>
      <c r="C64" s="7">
        <f>C62/C63</f>
        <v>1</v>
      </c>
      <c r="D64" s="7">
        <f t="shared" ref="D64:P64" si="18">D62/D63</f>
        <v>1</v>
      </c>
      <c r="E64" s="7">
        <f t="shared" si="18"/>
        <v>1</v>
      </c>
      <c r="F64" s="7">
        <f t="shared" si="18"/>
        <v>0</v>
      </c>
      <c r="G64" s="7">
        <f t="shared" si="18"/>
        <v>0</v>
      </c>
      <c r="H64" s="7">
        <f t="shared" si="18"/>
        <v>0</v>
      </c>
      <c r="I64" s="7">
        <f t="shared" si="18"/>
        <v>0</v>
      </c>
      <c r="J64" s="7">
        <f t="shared" si="18"/>
        <v>0</v>
      </c>
      <c r="K64" s="7">
        <f t="shared" si="18"/>
        <v>0</v>
      </c>
      <c r="L64" s="7">
        <f t="shared" si="18"/>
        <v>0</v>
      </c>
      <c r="M64" s="7">
        <f t="shared" si="18"/>
        <v>0</v>
      </c>
      <c r="N64" s="7">
        <f t="shared" si="18"/>
        <v>0</v>
      </c>
      <c r="O64" s="7">
        <f t="shared" ref="O64" si="19">O62/O63</f>
        <v>0</v>
      </c>
      <c r="P64" s="7">
        <f t="shared" si="18"/>
        <v>0</v>
      </c>
    </row>
    <row r="65" spans="2:17" x14ac:dyDescent="0.25"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spans="2:17" x14ac:dyDescent="0.25">
      <c r="B66" t="s">
        <v>585</v>
      </c>
      <c r="C66" s="58">
        <f>COUNTIFS(C3:C51,"X",$A3:$A51,"S")</f>
        <v>7</v>
      </c>
      <c r="D66" s="58">
        <f>COUNTIFS(D3:D51,"X",$A3:$A51,"S")</f>
        <v>7</v>
      </c>
      <c r="E66" s="58">
        <f>COUNTIFS(E3:E51,"X",$A3:$A51,"S")</f>
        <v>7</v>
      </c>
      <c r="F66" s="58">
        <f>COUNTIFS(F3:F51,"X",$A3:$A51,"S")</f>
        <v>0</v>
      </c>
      <c r="G66" s="58">
        <f>COUNTIFS(G3:G51,"X",$A3:$A51,"S")</f>
        <v>0</v>
      </c>
      <c r="H66" s="58">
        <f>COUNTIFS(H3:H51,"X",$A3:$A51,"S")</f>
        <v>0</v>
      </c>
      <c r="I66" s="58">
        <f>COUNTIFS(I3:I51,"X",$A3:$A51,"S")</f>
        <v>0</v>
      </c>
      <c r="J66" s="58">
        <f>COUNTIFS(J3:J51,"X",$A3:$A51,"S")</f>
        <v>0</v>
      </c>
      <c r="K66" s="58">
        <f>COUNTIFS(K3:K51,"X",$A3:$A51,"S")</f>
        <v>0</v>
      </c>
      <c r="L66" s="58">
        <f>COUNTIFS(L3:L51,"X",$A3:$A51,"S")</f>
        <v>0</v>
      </c>
      <c r="M66" s="58">
        <f>COUNTIFS(M3:M51,"X",$A3:$A51,"S")</f>
        <v>0</v>
      </c>
      <c r="N66" s="58">
        <f>COUNTIFS(N3:N51,"X",$A3:$A51,"S")</f>
        <v>0</v>
      </c>
      <c r="O66" s="58">
        <f>COUNTIFS(O3:O51,"X",$A3:$A51,"S")</f>
        <v>0</v>
      </c>
      <c r="P66" s="58">
        <f>COUNTIFS(P3:P51,"X",$A3:$A51,"S")</f>
        <v>0</v>
      </c>
    </row>
    <row r="67" spans="2:17" x14ac:dyDescent="0.25">
      <c r="B67" t="s">
        <v>591</v>
      </c>
      <c r="C67" s="58">
        <f>COUNTIF($A3:$A51,"S")</f>
        <v>7</v>
      </c>
      <c r="D67" s="58">
        <f>COUNTIF($A3:$A51,"S")</f>
        <v>7</v>
      </c>
      <c r="E67" s="58">
        <f>COUNTIF($A3:$A51,"S")</f>
        <v>7</v>
      </c>
      <c r="F67" s="58">
        <f>COUNTIF($A3:$A51,"S")</f>
        <v>7</v>
      </c>
      <c r="G67" s="58">
        <f>COUNTIF($A3:$A51,"S")</f>
        <v>7</v>
      </c>
      <c r="H67" s="58">
        <f>COUNTIF($A3:$A51,"S")</f>
        <v>7</v>
      </c>
      <c r="I67" s="58">
        <f>COUNTIF($A3:$A51,"S")</f>
        <v>7</v>
      </c>
      <c r="J67" s="58">
        <f>COUNTIF($A3:$A51,"S")</f>
        <v>7</v>
      </c>
      <c r="K67" s="58">
        <f>COUNTIF($A3:$A51,"S")</f>
        <v>7</v>
      </c>
      <c r="L67" s="58">
        <f>COUNTIF($A3:$A51,"S")</f>
        <v>7</v>
      </c>
      <c r="M67" s="58">
        <f>COUNTIF($A3:$A51,"S")</f>
        <v>7</v>
      </c>
      <c r="N67" s="58">
        <f>COUNTIF($A3:$A51,"S")</f>
        <v>7</v>
      </c>
      <c r="O67" s="58">
        <f>COUNTIF($A3:$A51,"S")</f>
        <v>7</v>
      </c>
      <c r="P67" s="58">
        <f>COUNTIF($A3:$A51,"S")</f>
        <v>7</v>
      </c>
    </row>
    <row r="68" spans="2:17" x14ac:dyDescent="0.25">
      <c r="B68" t="s">
        <v>592</v>
      </c>
      <c r="C68" s="7">
        <f>C66/C67</f>
        <v>1</v>
      </c>
      <c r="D68" s="7">
        <f t="shared" ref="D68:P68" si="20">D66/D67</f>
        <v>1</v>
      </c>
      <c r="E68" s="7">
        <f t="shared" si="20"/>
        <v>1</v>
      </c>
      <c r="F68" s="7">
        <f t="shared" si="20"/>
        <v>0</v>
      </c>
      <c r="G68" s="7">
        <f t="shared" si="20"/>
        <v>0</v>
      </c>
      <c r="H68" s="7">
        <f t="shared" si="20"/>
        <v>0</v>
      </c>
      <c r="I68" s="7">
        <f t="shared" si="20"/>
        <v>0</v>
      </c>
      <c r="J68" s="7">
        <f t="shared" si="20"/>
        <v>0</v>
      </c>
      <c r="K68" s="7">
        <f t="shared" si="20"/>
        <v>0</v>
      </c>
      <c r="L68" s="7">
        <f t="shared" si="20"/>
        <v>0</v>
      </c>
      <c r="M68" s="7">
        <f t="shared" si="20"/>
        <v>0</v>
      </c>
      <c r="N68" s="7">
        <f t="shared" si="20"/>
        <v>0</v>
      </c>
      <c r="O68" s="7">
        <f t="shared" ref="O68" si="21">O66/O67</f>
        <v>0</v>
      </c>
      <c r="P68" s="7">
        <f t="shared" si="20"/>
        <v>0</v>
      </c>
    </row>
    <row r="69" spans="2:17" x14ac:dyDescent="0.25"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2:17" x14ac:dyDescent="0.25">
      <c r="B70" s="11" t="s">
        <v>438</v>
      </c>
      <c r="C70" s="56">
        <f>AVERAGEIF(C55:P55,"&lt;&gt;0")</f>
        <v>1</v>
      </c>
      <c r="E70" t="s">
        <v>365</v>
      </c>
      <c r="F70" s="6">
        <v>3</v>
      </c>
      <c r="H70" s="32" t="s">
        <v>445</v>
      </c>
      <c r="J70" s="6">
        <f>C59+C63+C67</f>
        <v>30</v>
      </c>
    </row>
    <row r="71" spans="2:17" ht="20.25" x14ac:dyDescent="0.3">
      <c r="B71" s="114" t="s">
        <v>468</v>
      </c>
      <c r="C71" s="115">
        <f>'Region 1'!C92</f>
        <v>0.87457471667938269</v>
      </c>
    </row>
    <row r="72" spans="2:17" x14ac:dyDescent="0.25">
      <c r="C72" s="38"/>
    </row>
  </sheetData>
  <pageMargins left="0.7" right="0.7" top="0.75" bottom="0.75" header="0.3" footer="0.3"/>
  <pageSetup scale="29" fitToHeight="0" orientation="landscape" r:id="rId1"/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3"/>
  <sheetViews>
    <sheetView tabSelected="1" zoomScale="97" zoomScaleNormal="97" workbookViewId="0">
      <selection activeCell="G64" sqref="G64"/>
    </sheetView>
  </sheetViews>
  <sheetFormatPr defaultRowHeight="15" x14ac:dyDescent="0.25"/>
  <cols>
    <col min="1" max="1" width="2.42578125" bestFit="1" customWidth="1"/>
    <col min="2" max="2" width="40" bestFit="1" customWidth="1"/>
    <col min="3" max="3" width="13.42578125" bestFit="1" customWidth="1"/>
    <col min="4" max="4" width="9.85546875" customWidth="1"/>
    <col min="5" max="5" width="10.5703125" bestFit="1" customWidth="1"/>
  </cols>
  <sheetData>
    <row r="1" spans="1:17" ht="48.75" x14ac:dyDescent="0.25">
      <c r="B1" s="30" t="s">
        <v>456</v>
      </c>
      <c r="C1" s="1" t="s">
        <v>622</v>
      </c>
      <c r="D1" s="1" t="s">
        <v>624</v>
      </c>
      <c r="E1" s="1" t="s">
        <v>625</v>
      </c>
      <c r="F1" s="1" t="s">
        <v>370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620</v>
      </c>
      <c r="P1" s="1" t="s">
        <v>313</v>
      </c>
      <c r="Q1" s="1" t="s">
        <v>324</v>
      </c>
    </row>
    <row r="2" spans="1:17" x14ac:dyDescent="0.25">
      <c r="B2" s="9" t="s">
        <v>418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6"/>
    </row>
    <row r="3" spans="1:17" x14ac:dyDescent="0.25">
      <c r="A3" t="s">
        <v>580</v>
      </c>
      <c r="B3" s="89" t="s">
        <v>558</v>
      </c>
      <c r="C3" s="63" t="s">
        <v>473</v>
      </c>
      <c r="D3" s="63" t="s">
        <v>473</v>
      </c>
      <c r="E3" s="63" t="s">
        <v>473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56">
        <f>COUNTIF(C3:P3,"x")/F64</f>
        <v>1</v>
      </c>
    </row>
    <row r="4" spans="1:17" x14ac:dyDescent="0.25">
      <c r="B4" t="s">
        <v>337</v>
      </c>
      <c r="C4" s="59">
        <f>COUNTIF(C3:C3,"x")/1</f>
        <v>1</v>
      </c>
      <c r="D4" s="59">
        <f t="shared" ref="D4:P4" si="0">COUNTIF(D3:D3,"x")/1</f>
        <v>1</v>
      </c>
      <c r="E4" s="59">
        <f t="shared" si="0"/>
        <v>1</v>
      </c>
      <c r="F4" s="59">
        <f t="shared" si="0"/>
        <v>0</v>
      </c>
      <c r="G4" s="59">
        <f t="shared" si="0"/>
        <v>0</v>
      </c>
      <c r="H4" s="59">
        <f t="shared" si="0"/>
        <v>0</v>
      </c>
      <c r="I4" s="59">
        <f t="shared" si="0"/>
        <v>0</v>
      </c>
      <c r="J4" s="59">
        <f t="shared" si="0"/>
        <v>0</v>
      </c>
      <c r="K4" s="59">
        <f t="shared" si="0"/>
        <v>0</v>
      </c>
      <c r="L4" s="59">
        <f t="shared" si="0"/>
        <v>0</v>
      </c>
      <c r="M4" s="59">
        <f t="shared" si="0"/>
        <v>0</v>
      </c>
      <c r="N4" s="59">
        <f t="shared" si="0"/>
        <v>0</v>
      </c>
      <c r="O4" s="59">
        <f t="shared" si="0"/>
        <v>0</v>
      </c>
      <c r="P4" s="59">
        <f t="shared" si="0"/>
        <v>0</v>
      </c>
      <c r="Q4" s="54">
        <f>AVERAGE(Q3:Q3)</f>
        <v>1</v>
      </c>
    </row>
    <row r="5" spans="1:17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x14ac:dyDescent="0.25">
      <c r="B6" s="10" t="s">
        <v>419</v>
      </c>
      <c r="C6" s="24"/>
      <c r="D6" s="24"/>
      <c r="E6" s="24"/>
      <c r="F6" s="24"/>
      <c r="G6" s="24"/>
      <c r="H6" s="7"/>
      <c r="I6" s="7"/>
      <c r="J6" s="7"/>
      <c r="K6" s="7"/>
      <c r="L6" s="7"/>
      <c r="M6" s="7"/>
      <c r="N6" s="7"/>
    </row>
    <row r="7" spans="1:17" x14ac:dyDescent="0.25">
      <c r="A7" t="s">
        <v>582</v>
      </c>
      <c r="B7" s="2" t="s">
        <v>51</v>
      </c>
      <c r="C7" s="3" t="s">
        <v>473</v>
      </c>
      <c r="D7" s="3" t="s">
        <v>473</v>
      </c>
      <c r="E7" s="3" t="s">
        <v>473</v>
      </c>
      <c r="F7" s="3"/>
      <c r="G7" s="3"/>
      <c r="H7" s="3"/>
      <c r="I7" s="3"/>
      <c r="J7" s="3"/>
      <c r="K7" s="3"/>
      <c r="L7" s="3"/>
      <c r="M7" s="35"/>
      <c r="N7" s="35"/>
      <c r="O7" s="3"/>
      <c r="P7" s="3"/>
      <c r="Q7" s="56">
        <f>COUNTIF(C7:P7,"x")/F64</f>
        <v>1</v>
      </c>
    </row>
    <row r="8" spans="1:17" x14ac:dyDescent="0.25">
      <c r="A8" t="s">
        <v>580</v>
      </c>
      <c r="B8" s="89" t="s">
        <v>559</v>
      </c>
      <c r="C8" s="5" t="s">
        <v>473</v>
      </c>
      <c r="D8" s="5" t="s">
        <v>473</v>
      </c>
      <c r="E8" s="5" t="s">
        <v>473</v>
      </c>
      <c r="F8" s="5"/>
      <c r="G8" s="5"/>
      <c r="H8" s="5"/>
      <c r="I8" s="5"/>
      <c r="J8" s="5"/>
      <c r="K8" s="5"/>
      <c r="L8" s="5"/>
      <c r="M8" s="96"/>
      <c r="N8" s="96"/>
      <c r="O8" s="5"/>
      <c r="P8" s="5"/>
      <c r="Q8" s="56">
        <f>COUNTIF(C8:O8,"x")/F64</f>
        <v>1</v>
      </c>
    </row>
    <row r="9" spans="1:17" x14ac:dyDescent="0.25">
      <c r="B9" s="28" t="s">
        <v>337</v>
      </c>
      <c r="C9" s="59">
        <f>COUNTIF(C7:C8,"x")/2</f>
        <v>1</v>
      </c>
      <c r="D9" s="59">
        <f t="shared" ref="D9:P9" si="1">COUNTIF(D7:D8,"x")/2</f>
        <v>1</v>
      </c>
      <c r="E9" s="59">
        <f t="shared" si="1"/>
        <v>1</v>
      </c>
      <c r="F9" s="59">
        <f t="shared" si="1"/>
        <v>0</v>
      </c>
      <c r="G9" s="59">
        <f t="shared" si="1"/>
        <v>0</v>
      </c>
      <c r="H9" s="59">
        <f t="shared" si="1"/>
        <v>0</v>
      </c>
      <c r="I9" s="59">
        <f t="shared" si="1"/>
        <v>0</v>
      </c>
      <c r="J9" s="59">
        <f t="shared" si="1"/>
        <v>0</v>
      </c>
      <c r="K9" s="59">
        <f t="shared" si="1"/>
        <v>0</v>
      </c>
      <c r="L9" s="59">
        <f t="shared" si="1"/>
        <v>0</v>
      </c>
      <c r="M9" s="59">
        <f t="shared" si="1"/>
        <v>0</v>
      </c>
      <c r="N9" s="59">
        <f t="shared" si="1"/>
        <v>0</v>
      </c>
      <c r="O9" s="59">
        <f t="shared" si="1"/>
        <v>0</v>
      </c>
      <c r="P9" s="59">
        <f t="shared" si="1"/>
        <v>0</v>
      </c>
      <c r="Q9" s="54">
        <f>AVERAGE(Q7:Q8)</f>
        <v>1</v>
      </c>
    </row>
    <row r="10" spans="1:17" x14ac:dyDescent="0.25">
      <c r="B10" s="31"/>
      <c r="C10" s="27"/>
      <c r="D10" s="27"/>
      <c r="E10" s="27"/>
      <c r="F10" s="27"/>
      <c r="G10" s="27"/>
      <c r="H10" s="19"/>
      <c r="I10" s="19"/>
      <c r="J10" s="19"/>
      <c r="K10" s="19"/>
      <c r="L10" s="19"/>
      <c r="M10" s="19"/>
      <c r="N10" s="19"/>
      <c r="O10" s="21"/>
      <c r="P10" s="143"/>
      <c r="Q10" s="7"/>
    </row>
    <row r="11" spans="1:17" x14ac:dyDescent="0.25">
      <c r="B11" s="29" t="s">
        <v>420</v>
      </c>
      <c r="C11" s="24"/>
      <c r="D11" s="24"/>
      <c r="E11" s="24"/>
      <c r="F11" s="24"/>
      <c r="G11" s="24"/>
      <c r="H11" s="7"/>
      <c r="I11" s="7"/>
      <c r="J11" s="7"/>
      <c r="K11" s="7"/>
      <c r="L11" s="7"/>
      <c r="M11" s="14"/>
      <c r="N11" s="14"/>
      <c r="O11" s="22"/>
      <c r="P11" s="22"/>
      <c r="Q11" s="14"/>
    </row>
    <row r="12" spans="1:17" x14ac:dyDescent="0.25">
      <c r="A12" t="s">
        <v>582</v>
      </c>
      <c r="B12" s="4" t="s">
        <v>101</v>
      </c>
      <c r="C12" s="33"/>
      <c r="D12" s="33" t="s">
        <v>473</v>
      </c>
      <c r="E12" s="33" t="s">
        <v>473</v>
      </c>
      <c r="F12" s="33"/>
      <c r="G12" s="33"/>
      <c r="H12" s="33"/>
      <c r="I12" s="33"/>
      <c r="J12" s="33"/>
      <c r="K12" s="33"/>
      <c r="L12" s="33"/>
      <c r="M12" s="95"/>
      <c r="N12" s="95"/>
      <c r="O12" s="33"/>
      <c r="P12" s="33"/>
      <c r="Q12" s="79">
        <f>COUNTIF(C12:P12,"x")/F64</f>
        <v>0.66666666666666663</v>
      </c>
    </row>
    <row r="13" spans="1:17" x14ac:dyDescent="0.25">
      <c r="A13" t="s">
        <v>580</v>
      </c>
      <c r="B13" s="89" t="s">
        <v>560</v>
      </c>
      <c r="C13" s="82" t="s">
        <v>473</v>
      </c>
      <c r="D13" s="82" t="s">
        <v>473</v>
      </c>
      <c r="E13" s="82" t="s">
        <v>473</v>
      </c>
      <c r="F13" s="82"/>
      <c r="G13" s="82"/>
      <c r="H13" s="82"/>
      <c r="I13" s="82"/>
      <c r="J13" s="82"/>
      <c r="K13" s="82"/>
      <c r="L13" s="82"/>
      <c r="M13" s="94"/>
      <c r="N13" s="94"/>
      <c r="O13" s="82"/>
      <c r="P13" s="144"/>
      <c r="Q13" s="79">
        <f>COUNTIF(C13:P13,"x")/F64</f>
        <v>1</v>
      </c>
    </row>
    <row r="14" spans="1:17" x14ac:dyDescent="0.25">
      <c r="B14" t="s">
        <v>337</v>
      </c>
      <c r="C14" s="59">
        <f>COUNTIF(C12:C13,"x")/2</f>
        <v>0.5</v>
      </c>
      <c r="D14" s="59">
        <f t="shared" ref="D14:P14" si="2">COUNTIF(D12:D13,"x")/2</f>
        <v>1</v>
      </c>
      <c r="E14" s="59">
        <f t="shared" si="2"/>
        <v>1</v>
      </c>
      <c r="F14" s="59">
        <f t="shared" si="2"/>
        <v>0</v>
      </c>
      <c r="G14" s="59">
        <f t="shared" si="2"/>
        <v>0</v>
      </c>
      <c r="H14" s="59">
        <f t="shared" si="2"/>
        <v>0</v>
      </c>
      <c r="I14" s="59">
        <f t="shared" si="2"/>
        <v>0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0</v>
      </c>
      <c r="N14" s="59">
        <f t="shared" si="2"/>
        <v>0</v>
      </c>
      <c r="O14" s="59">
        <f t="shared" si="2"/>
        <v>0</v>
      </c>
      <c r="P14" s="59">
        <f t="shared" si="2"/>
        <v>0</v>
      </c>
      <c r="Q14" s="98">
        <f>AVERAGE(Q12:Q13)</f>
        <v>0.83333333333333326</v>
      </c>
    </row>
    <row r="15" spans="1:17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7" x14ac:dyDescent="0.25">
      <c r="B16" s="10" t="s">
        <v>421</v>
      </c>
      <c r="C16" s="6"/>
      <c r="D16" s="6"/>
      <c r="E16" s="6"/>
      <c r="F16" s="6"/>
      <c r="G16" s="6"/>
    </row>
    <row r="17" spans="1:17" x14ac:dyDescent="0.25">
      <c r="A17" t="s">
        <v>581</v>
      </c>
      <c r="B17" s="2" t="s">
        <v>38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56">
        <f>COUNTIF(C17:P17,"x")/F64</f>
        <v>0</v>
      </c>
    </row>
    <row r="18" spans="1:17" x14ac:dyDescent="0.25">
      <c r="A18" t="s">
        <v>581</v>
      </c>
      <c r="B18" s="4" t="s">
        <v>164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6">
        <f>COUNTIF(C18:P18,"x")/F64</f>
        <v>0</v>
      </c>
    </row>
    <row r="19" spans="1:17" x14ac:dyDescent="0.25">
      <c r="A19" t="s">
        <v>580</v>
      </c>
      <c r="B19" s="89" t="s">
        <v>544</v>
      </c>
      <c r="C19" s="3" t="s">
        <v>473</v>
      </c>
      <c r="D19" s="3" t="s">
        <v>473</v>
      </c>
      <c r="E19" s="3" t="s">
        <v>473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56">
        <f>COUNTIF(C19:P19,"x")/F64</f>
        <v>1</v>
      </c>
    </row>
    <row r="20" spans="1:17" x14ac:dyDescent="0.25">
      <c r="A20" t="s">
        <v>581</v>
      </c>
      <c r="B20" s="45" t="s">
        <v>289</v>
      </c>
      <c r="C20" s="64"/>
      <c r="D20" s="64" t="s">
        <v>473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56">
        <f>COUNTIF(C20:P20,"x")/F64</f>
        <v>0.33333333333333331</v>
      </c>
    </row>
    <row r="21" spans="1:17" x14ac:dyDescent="0.25">
      <c r="B21" t="s">
        <v>337</v>
      </c>
      <c r="C21" s="59">
        <f>COUNTIF(C17:C20,"x")/4</f>
        <v>0.25</v>
      </c>
      <c r="D21" s="59">
        <f t="shared" ref="D21:P21" si="3">COUNTIF(D17:D20,"x")/4</f>
        <v>0.5</v>
      </c>
      <c r="E21" s="59">
        <f t="shared" si="3"/>
        <v>0.25</v>
      </c>
      <c r="F21" s="59">
        <f t="shared" si="3"/>
        <v>0</v>
      </c>
      <c r="G21" s="59">
        <f t="shared" si="3"/>
        <v>0</v>
      </c>
      <c r="H21" s="59">
        <f t="shared" si="3"/>
        <v>0</v>
      </c>
      <c r="I21" s="59">
        <f t="shared" si="3"/>
        <v>0</v>
      </c>
      <c r="J21" s="59">
        <f t="shared" si="3"/>
        <v>0</v>
      </c>
      <c r="K21" s="59">
        <f t="shared" si="3"/>
        <v>0</v>
      </c>
      <c r="L21" s="59">
        <f t="shared" si="3"/>
        <v>0</v>
      </c>
      <c r="M21" s="59">
        <f t="shared" si="3"/>
        <v>0</v>
      </c>
      <c r="N21" s="59">
        <f t="shared" si="3"/>
        <v>0</v>
      </c>
      <c r="O21" s="59">
        <f t="shared" si="3"/>
        <v>0</v>
      </c>
      <c r="P21" s="59">
        <f t="shared" si="3"/>
        <v>0</v>
      </c>
      <c r="Q21" s="54">
        <f>AVERAGE(Q17,Q18,Q19,Q20)</f>
        <v>0.33333333333333331</v>
      </c>
    </row>
    <row r="22" spans="1:17" x14ac:dyDescent="0.25">
      <c r="C22" s="6"/>
      <c r="D22" s="6"/>
      <c r="E22" s="6"/>
      <c r="F22" s="6"/>
      <c r="G22" s="6"/>
    </row>
    <row r="23" spans="1:17" x14ac:dyDescent="0.25">
      <c r="B23" s="10" t="s">
        <v>422</v>
      </c>
      <c r="C23" s="6"/>
      <c r="D23" s="6"/>
      <c r="E23" s="6"/>
      <c r="F23" s="6"/>
      <c r="G23" s="6"/>
      <c r="Q23" s="14"/>
    </row>
    <row r="24" spans="1:17" x14ac:dyDescent="0.25">
      <c r="A24" t="s">
        <v>582</v>
      </c>
      <c r="B24" s="45" t="s">
        <v>131</v>
      </c>
      <c r="C24" s="64" t="s">
        <v>473</v>
      </c>
      <c r="D24" s="64" t="s">
        <v>473</v>
      </c>
      <c r="E24" s="64" t="s">
        <v>473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56">
        <f>COUNTIF(C24:P24,"x")/F64</f>
        <v>1</v>
      </c>
    </row>
    <row r="25" spans="1:17" s="70" customFormat="1" x14ac:dyDescent="0.25">
      <c r="A25" t="s">
        <v>580</v>
      </c>
      <c r="B25" s="89" t="s">
        <v>545</v>
      </c>
      <c r="C25" s="63" t="s">
        <v>473</v>
      </c>
      <c r="D25" s="63" t="s">
        <v>473</v>
      </c>
      <c r="E25" s="63" t="s">
        <v>473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56">
        <f>COUNTIF(C25:P25,"x")/F64</f>
        <v>1</v>
      </c>
    </row>
    <row r="26" spans="1:17" x14ac:dyDescent="0.25">
      <c r="A26" t="s">
        <v>581</v>
      </c>
      <c r="B26" s="2" t="s">
        <v>266</v>
      </c>
      <c r="C26" s="3" t="s">
        <v>473</v>
      </c>
      <c r="D26" s="3" t="s">
        <v>473</v>
      </c>
      <c r="E26" s="3" t="s">
        <v>473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6">
        <f>COUNTIF(C26:P26,"x")/F64</f>
        <v>1</v>
      </c>
    </row>
    <row r="27" spans="1:17" x14ac:dyDescent="0.25">
      <c r="B27" t="s">
        <v>337</v>
      </c>
      <c r="C27" s="59">
        <f>COUNTIF(C24:C26,"x")/3</f>
        <v>1</v>
      </c>
      <c r="D27" s="59">
        <f t="shared" ref="D27:P27" si="4">COUNTIF(D24:D26,"x")/3</f>
        <v>1</v>
      </c>
      <c r="E27" s="59">
        <f t="shared" si="4"/>
        <v>1</v>
      </c>
      <c r="F27" s="59">
        <f t="shared" si="4"/>
        <v>0</v>
      </c>
      <c r="G27" s="59">
        <f t="shared" si="4"/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9">
        <f t="shared" si="4"/>
        <v>0</v>
      </c>
      <c r="O27" s="59">
        <f t="shared" si="4"/>
        <v>0</v>
      </c>
      <c r="P27" s="59">
        <f t="shared" si="4"/>
        <v>0</v>
      </c>
      <c r="Q27" s="54">
        <f>AVERAGE(Q24:Q26)</f>
        <v>1</v>
      </c>
    </row>
    <row r="28" spans="1:17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7" x14ac:dyDescent="0.25">
      <c r="B29" s="10" t="s">
        <v>423</v>
      </c>
      <c r="C29" s="6"/>
      <c r="D29" s="6"/>
      <c r="E29" s="6"/>
      <c r="F29" s="6"/>
      <c r="G29" s="6"/>
      <c r="Q29" s="7"/>
    </row>
    <row r="30" spans="1:17" x14ac:dyDescent="0.25">
      <c r="A30" t="s">
        <v>581</v>
      </c>
      <c r="B30" s="2" t="s">
        <v>120</v>
      </c>
      <c r="C30" s="3" t="s">
        <v>473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56">
        <f>COUNTIF(C30:P30,"x")/F64</f>
        <v>0.33333333333333331</v>
      </c>
    </row>
    <row r="31" spans="1:17" x14ac:dyDescent="0.25">
      <c r="A31" t="s">
        <v>582</v>
      </c>
      <c r="B31" s="45" t="s">
        <v>161</v>
      </c>
      <c r="C31" s="64" t="s">
        <v>473</v>
      </c>
      <c r="D31" s="64" t="s">
        <v>473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56">
        <f>COUNTIF(C31:P31,"x")/F64</f>
        <v>0.66666666666666663</v>
      </c>
    </row>
    <row r="32" spans="1:17" x14ac:dyDescent="0.25">
      <c r="A32" t="s">
        <v>580</v>
      </c>
      <c r="B32" s="89" t="s">
        <v>561</v>
      </c>
      <c r="C32" s="63" t="s">
        <v>473</v>
      </c>
      <c r="D32" s="63" t="s">
        <v>473</v>
      </c>
      <c r="E32" s="63" t="s">
        <v>473</v>
      </c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56">
        <f>COUNTIF(C32:P32,"x")/F64</f>
        <v>1</v>
      </c>
    </row>
    <row r="33" spans="1:17" x14ac:dyDescent="0.25">
      <c r="B33" t="s">
        <v>337</v>
      </c>
      <c r="C33" s="59">
        <f>COUNTIF(C30:C32,"x")/3</f>
        <v>1</v>
      </c>
      <c r="D33" s="59">
        <f t="shared" ref="D33:P33" si="5">COUNTIF(D30:D32,"x")/3</f>
        <v>0.66666666666666663</v>
      </c>
      <c r="E33" s="59">
        <f t="shared" si="5"/>
        <v>0.33333333333333331</v>
      </c>
      <c r="F33" s="59">
        <f t="shared" si="5"/>
        <v>0</v>
      </c>
      <c r="G33" s="59">
        <f t="shared" si="5"/>
        <v>0</v>
      </c>
      <c r="H33" s="59">
        <f t="shared" si="5"/>
        <v>0</v>
      </c>
      <c r="I33" s="59">
        <f t="shared" si="5"/>
        <v>0</v>
      </c>
      <c r="J33" s="59">
        <f t="shared" si="5"/>
        <v>0</v>
      </c>
      <c r="K33" s="59">
        <f t="shared" si="5"/>
        <v>0</v>
      </c>
      <c r="L33" s="59">
        <f t="shared" si="5"/>
        <v>0</v>
      </c>
      <c r="M33" s="59">
        <f t="shared" si="5"/>
        <v>0</v>
      </c>
      <c r="N33" s="59">
        <f t="shared" si="5"/>
        <v>0</v>
      </c>
      <c r="O33" s="59">
        <f t="shared" si="5"/>
        <v>0</v>
      </c>
      <c r="P33" s="59">
        <f t="shared" si="5"/>
        <v>0</v>
      </c>
      <c r="Q33" s="54">
        <f>AVERAGE(Q30:Q31)</f>
        <v>0.5</v>
      </c>
    </row>
    <row r="34" spans="1:17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7" x14ac:dyDescent="0.25">
      <c r="B35" s="10" t="s">
        <v>424</v>
      </c>
      <c r="C35" s="6"/>
      <c r="D35" s="6"/>
      <c r="E35" s="6"/>
      <c r="F35" s="6"/>
      <c r="G35" s="6"/>
      <c r="Q35" s="7"/>
    </row>
    <row r="36" spans="1:17" x14ac:dyDescent="0.25">
      <c r="A36" t="s">
        <v>581</v>
      </c>
      <c r="B36" s="2" t="s">
        <v>47</v>
      </c>
      <c r="C36" s="3"/>
      <c r="D36" s="3" t="s">
        <v>473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56">
        <f>COUNTIF(C36:P36,"x")/F64</f>
        <v>0.33333333333333331</v>
      </c>
    </row>
    <row r="37" spans="1:17" x14ac:dyDescent="0.25">
      <c r="A37" t="s">
        <v>580</v>
      </c>
      <c r="B37" s="100" t="s">
        <v>562</v>
      </c>
      <c r="C37" s="3" t="s">
        <v>473</v>
      </c>
      <c r="D37" s="3" t="s">
        <v>473</v>
      </c>
      <c r="E37" s="3" t="s">
        <v>473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56">
        <f>COUNTIF(C37:P37,"x")/F64</f>
        <v>1</v>
      </c>
    </row>
    <row r="38" spans="1:17" x14ac:dyDescent="0.25">
      <c r="A38" t="s">
        <v>582</v>
      </c>
      <c r="B38" s="45" t="s">
        <v>264</v>
      </c>
      <c r="C38" s="64"/>
      <c r="D38" s="64" t="s">
        <v>473</v>
      </c>
      <c r="E38" s="64" t="s">
        <v>473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56">
        <f>COUNTIF(C38:P38,"x")/F64</f>
        <v>0.66666666666666663</v>
      </c>
    </row>
    <row r="39" spans="1:17" x14ac:dyDescent="0.25">
      <c r="B39" t="s">
        <v>337</v>
      </c>
      <c r="C39" s="59">
        <f>COUNTIF(C36:C38,"x")/3</f>
        <v>0.33333333333333331</v>
      </c>
      <c r="D39" s="59">
        <f t="shared" ref="D39:K39" si="6">COUNTIF(D36:D38,"x")/3</f>
        <v>1</v>
      </c>
      <c r="E39" s="59">
        <f t="shared" si="6"/>
        <v>0.66666666666666663</v>
      </c>
      <c r="F39" s="59">
        <f t="shared" si="6"/>
        <v>0</v>
      </c>
      <c r="G39" s="59">
        <f t="shared" si="6"/>
        <v>0</v>
      </c>
      <c r="H39" s="59">
        <f t="shared" si="6"/>
        <v>0</v>
      </c>
      <c r="I39" s="59">
        <f t="shared" si="6"/>
        <v>0</v>
      </c>
      <c r="J39" s="59">
        <f t="shared" si="6"/>
        <v>0</v>
      </c>
      <c r="K39" s="59">
        <f t="shared" si="6"/>
        <v>0</v>
      </c>
      <c r="L39" s="59">
        <f t="shared" ref="L39:P39" si="7">COUNTIF(L36:L38,"x")/3</f>
        <v>0</v>
      </c>
      <c r="M39" s="59">
        <f t="shared" si="7"/>
        <v>0</v>
      </c>
      <c r="N39" s="59">
        <f t="shared" si="7"/>
        <v>0</v>
      </c>
      <c r="O39" s="59">
        <f t="shared" si="7"/>
        <v>0</v>
      </c>
      <c r="P39" s="59">
        <f t="shared" si="7"/>
        <v>0</v>
      </c>
      <c r="Q39" s="54">
        <f>AVERAGE(Q36:Q38)</f>
        <v>0.66666666666666663</v>
      </c>
    </row>
    <row r="40" spans="1:17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7" x14ac:dyDescent="0.25">
      <c r="B41" s="10" t="s">
        <v>462</v>
      </c>
      <c r="C41" s="6"/>
      <c r="D41" s="6"/>
      <c r="E41" s="6"/>
      <c r="F41" s="6"/>
      <c r="G41" s="6"/>
      <c r="I41" s="6"/>
    </row>
    <row r="42" spans="1:17" x14ac:dyDescent="0.25">
      <c r="A42" t="s">
        <v>581</v>
      </c>
      <c r="B42" s="45" t="s">
        <v>24</v>
      </c>
      <c r="C42" s="64" t="s">
        <v>473</v>
      </c>
      <c r="D42" s="64" t="s">
        <v>473</v>
      </c>
      <c r="E42" s="64" t="s">
        <v>473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56">
        <f>COUNTIF(C42:P42,"x")/F64</f>
        <v>1</v>
      </c>
    </row>
    <row r="43" spans="1:17" x14ac:dyDescent="0.25">
      <c r="A43" t="s">
        <v>580</v>
      </c>
      <c r="B43" s="89" t="s">
        <v>543</v>
      </c>
      <c r="C43" s="63" t="s">
        <v>473</v>
      </c>
      <c r="D43" s="63" t="s">
        <v>473</v>
      </c>
      <c r="E43" s="63" t="s">
        <v>473</v>
      </c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56">
        <f>COUNTIF(C43:P43,"x")/F64</f>
        <v>1</v>
      </c>
    </row>
    <row r="44" spans="1:17" x14ac:dyDescent="0.25">
      <c r="A44" t="s">
        <v>582</v>
      </c>
      <c r="B44" s="50" t="s">
        <v>272</v>
      </c>
      <c r="C44" s="63" t="s">
        <v>473</v>
      </c>
      <c r="D44" s="63" t="s">
        <v>473</v>
      </c>
      <c r="E44" s="63" t="s">
        <v>473</v>
      </c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56">
        <f>COUNTIF(C44:P44,"x")/F64</f>
        <v>1</v>
      </c>
    </row>
    <row r="45" spans="1:17" x14ac:dyDescent="0.25">
      <c r="B45" t="s">
        <v>337</v>
      </c>
      <c r="C45" s="59">
        <f>COUNTIF(C42:C44,"x")/3</f>
        <v>1</v>
      </c>
      <c r="D45" s="59">
        <f t="shared" ref="D45:P45" si="8">COUNTIF(D42:D44,"x")/3</f>
        <v>1</v>
      </c>
      <c r="E45" s="59">
        <f t="shared" si="8"/>
        <v>1</v>
      </c>
      <c r="F45" s="59">
        <f t="shared" si="8"/>
        <v>0</v>
      </c>
      <c r="G45" s="59">
        <f t="shared" si="8"/>
        <v>0</v>
      </c>
      <c r="H45" s="59">
        <f t="shared" si="8"/>
        <v>0</v>
      </c>
      <c r="I45" s="59">
        <f t="shared" si="8"/>
        <v>0</v>
      </c>
      <c r="J45" s="59">
        <f t="shared" si="8"/>
        <v>0</v>
      </c>
      <c r="K45" s="59">
        <f t="shared" si="8"/>
        <v>0</v>
      </c>
      <c r="L45" s="59">
        <f t="shared" si="8"/>
        <v>0</v>
      </c>
      <c r="M45" s="59">
        <f t="shared" si="8"/>
        <v>0</v>
      </c>
      <c r="N45" s="59">
        <f t="shared" si="8"/>
        <v>0</v>
      </c>
      <c r="O45" s="59">
        <f t="shared" si="8"/>
        <v>0</v>
      </c>
      <c r="P45" s="59">
        <f t="shared" si="8"/>
        <v>0</v>
      </c>
      <c r="Q45" s="54">
        <f>AVERAGE(Q42:Q44)</f>
        <v>1</v>
      </c>
    </row>
    <row r="46" spans="1:17" x14ac:dyDescent="0.25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41"/>
    </row>
    <row r="47" spans="1:17" x14ac:dyDescent="0.25">
      <c r="B47" t="s">
        <v>345</v>
      </c>
      <c r="C47" s="15">
        <f t="shared" ref="C47:P47" si="9">COUNTIF(C3:C44,"x")</f>
        <v>15</v>
      </c>
      <c r="D47" s="15">
        <f t="shared" si="9"/>
        <v>18</v>
      </c>
      <c r="E47" s="15">
        <f t="shared" si="9"/>
        <v>15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7" x14ac:dyDescent="0.25">
      <c r="B48" s="112" t="s">
        <v>455</v>
      </c>
      <c r="C48" s="113">
        <f>COUNTIF(C3:C46,"x")/J64</f>
        <v>0.7142857142857143</v>
      </c>
      <c r="D48" s="113">
        <f>COUNTIF(D3:D46,"x")/J64</f>
        <v>0.8571428571428571</v>
      </c>
      <c r="E48" s="113">
        <f>COUNTIF(E3:E46,"x")/J64</f>
        <v>0.7142857142857143</v>
      </c>
      <c r="F48" s="113">
        <f>COUNTIF(F3:F46,"x")/J64</f>
        <v>0</v>
      </c>
      <c r="G48" s="113">
        <f>COUNTIF(G3:G46,"x")/J64</f>
        <v>0</v>
      </c>
      <c r="H48" s="113">
        <f>COUNTIF(H3:H46,"x")/J64</f>
        <v>0</v>
      </c>
      <c r="I48" s="113">
        <f>COUNTIF(I3:I46,"x")/J64</f>
        <v>0</v>
      </c>
      <c r="J48" s="113">
        <f>COUNTIF(J3:J46,"x")/J64</f>
        <v>0</v>
      </c>
      <c r="K48" s="113">
        <f>COUNTIF(K3:K46,"x")/J64</f>
        <v>0</v>
      </c>
      <c r="L48" s="113">
        <f>COUNTIF(L3:L46,"x")/J64</f>
        <v>0</v>
      </c>
      <c r="M48" s="113">
        <f>COUNTIF(M3:M46,"x")/J64</f>
        <v>0</v>
      </c>
      <c r="N48" s="113">
        <f>COUNTIF(N3:N46,"x")/J64</f>
        <v>0</v>
      </c>
      <c r="O48" s="113">
        <f>COUNTIF(O3:O46,"x")/J64</f>
        <v>0</v>
      </c>
      <c r="P48" s="113">
        <f>COUNTIF(P3:P46,"x")/J64</f>
        <v>0</v>
      </c>
    </row>
    <row r="49" spans="2:17" x14ac:dyDescent="0.25">
      <c r="B49" s="112" t="s">
        <v>478</v>
      </c>
      <c r="C49" s="113">
        <f>'Region 1'!C77</f>
        <v>0.8219782929300451</v>
      </c>
      <c r="D49" s="113">
        <f>'Region 1'!D77</f>
        <v>0.91664361837225916</v>
      </c>
      <c r="E49" s="113">
        <f>'Region 1'!E77</f>
        <v>0.88510223873584382</v>
      </c>
      <c r="F49" s="113">
        <f>'Region 10'!F56</f>
        <v>0</v>
      </c>
      <c r="G49" s="113">
        <f>'Region 10'!G56</f>
        <v>0</v>
      </c>
      <c r="H49" s="113">
        <f>'Region 10'!H56</f>
        <v>0</v>
      </c>
      <c r="I49" s="113">
        <f>'Region 10'!I56</f>
        <v>0</v>
      </c>
      <c r="J49" s="113">
        <f>'Region 10'!J56</f>
        <v>0</v>
      </c>
      <c r="K49" s="113">
        <f>'Region 10'!K56</f>
        <v>0</v>
      </c>
      <c r="L49" s="113">
        <f>'Region 10'!L56</f>
        <v>0</v>
      </c>
      <c r="M49" s="113">
        <f>'Region 10'!M56</f>
        <v>0</v>
      </c>
      <c r="N49" s="113">
        <f>'Region 9'!N57</f>
        <v>0</v>
      </c>
      <c r="O49" s="113">
        <f>'Region 7'!O95</f>
        <v>0</v>
      </c>
      <c r="P49" s="113">
        <f>'Region 7'!P95</f>
        <v>0</v>
      </c>
    </row>
    <row r="50" spans="2:17" x14ac:dyDescent="0.25"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 t="s">
        <v>467</v>
      </c>
      <c r="N50" s="58"/>
      <c r="O50" s="58"/>
      <c r="P50" s="58"/>
    </row>
    <row r="51" spans="2:17" x14ac:dyDescent="0.25"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spans="2:17" x14ac:dyDescent="0.25">
      <c r="B52" s="17" t="s">
        <v>583</v>
      </c>
      <c r="C52" s="15">
        <f t="shared" ref="C52:O52" si="10">COUNTIFS(C3:C44,"X",$A3:$A44,"L")</f>
        <v>3</v>
      </c>
      <c r="D52" s="15">
        <f t="shared" si="10"/>
        <v>4</v>
      </c>
      <c r="E52" s="15">
        <f t="shared" si="10"/>
        <v>2</v>
      </c>
      <c r="F52" s="15">
        <f t="shared" si="10"/>
        <v>0</v>
      </c>
      <c r="G52" s="15">
        <f t="shared" si="10"/>
        <v>0</v>
      </c>
      <c r="H52" s="15">
        <f t="shared" si="10"/>
        <v>0</v>
      </c>
      <c r="I52" s="15">
        <f t="shared" si="10"/>
        <v>0</v>
      </c>
      <c r="J52" s="15">
        <f t="shared" si="10"/>
        <v>0</v>
      </c>
      <c r="K52" s="15">
        <f t="shared" si="10"/>
        <v>0</v>
      </c>
      <c r="L52" s="15">
        <f t="shared" si="10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  <c r="P52" s="15">
        <f t="shared" ref="P52" si="11">COUNTIFS(P3:P44,"X",$A3:$A44,"L")</f>
        <v>0</v>
      </c>
    </row>
    <row r="53" spans="2:17" x14ac:dyDescent="0.25">
      <c r="B53" s="17" t="s">
        <v>587</v>
      </c>
      <c r="C53" s="15">
        <f t="shared" ref="C53:O53" si="12">COUNTIF($A3:$A44,"l")</f>
        <v>7</v>
      </c>
      <c r="D53" s="15">
        <f t="shared" si="12"/>
        <v>7</v>
      </c>
      <c r="E53" s="15">
        <f t="shared" si="12"/>
        <v>7</v>
      </c>
      <c r="F53" s="15">
        <f t="shared" si="12"/>
        <v>7</v>
      </c>
      <c r="G53" s="15">
        <f t="shared" si="12"/>
        <v>7</v>
      </c>
      <c r="H53" s="15">
        <f t="shared" si="12"/>
        <v>7</v>
      </c>
      <c r="I53" s="15">
        <f t="shared" si="12"/>
        <v>7</v>
      </c>
      <c r="J53" s="15">
        <f t="shared" si="12"/>
        <v>7</v>
      </c>
      <c r="K53" s="15">
        <f t="shared" si="12"/>
        <v>7</v>
      </c>
      <c r="L53" s="15">
        <f t="shared" si="12"/>
        <v>7</v>
      </c>
      <c r="M53" s="15">
        <f t="shared" si="12"/>
        <v>7</v>
      </c>
      <c r="N53" s="15">
        <f t="shared" si="12"/>
        <v>7</v>
      </c>
      <c r="O53" s="15">
        <f t="shared" si="12"/>
        <v>7</v>
      </c>
      <c r="P53" s="15">
        <f t="shared" ref="P53" si="13">COUNTIF($A3:$A44,"l")</f>
        <v>7</v>
      </c>
    </row>
    <row r="54" spans="2:17" x14ac:dyDescent="0.25">
      <c r="B54" s="17" t="s">
        <v>588</v>
      </c>
      <c r="C54" s="133">
        <f>C52/C53</f>
        <v>0.42857142857142855</v>
      </c>
      <c r="D54" s="133">
        <f t="shared" ref="D54:O54" si="14">D52/D53</f>
        <v>0.5714285714285714</v>
      </c>
      <c r="E54" s="133">
        <f t="shared" si="14"/>
        <v>0.2857142857142857</v>
      </c>
      <c r="F54" s="133">
        <f t="shared" si="14"/>
        <v>0</v>
      </c>
      <c r="G54" s="133">
        <f t="shared" si="14"/>
        <v>0</v>
      </c>
      <c r="H54" s="133">
        <f t="shared" si="14"/>
        <v>0</v>
      </c>
      <c r="I54" s="133">
        <f t="shared" si="14"/>
        <v>0</v>
      </c>
      <c r="J54" s="133">
        <f t="shared" si="14"/>
        <v>0</v>
      </c>
      <c r="K54" s="133">
        <f t="shared" si="14"/>
        <v>0</v>
      </c>
      <c r="L54" s="133">
        <f t="shared" si="14"/>
        <v>0</v>
      </c>
      <c r="M54" s="133">
        <f t="shared" si="14"/>
        <v>0</v>
      </c>
      <c r="N54" s="133">
        <f t="shared" si="14"/>
        <v>0</v>
      </c>
      <c r="O54" s="133">
        <f t="shared" si="14"/>
        <v>0</v>
      </c>
      <c r="P54" s="133">
        <f t="shared" ref="P54" si="15">P52/P53</f>
        <v>0</v>
      </c>
    </row>
    <row r="55" spans="2:17" x14ac:dyDescent="0.25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spans="2:17" x14ac:dyDescent="0.25">
      <c r="B56" s="17" t="s">
        <v>584</v>
      </c>
      <c r="C56" s="15">
        <f t="shared" ref="C56:O56" si="16">COUNTIFS(C3:C44,"X",$A3:$A44,"C")</f>
        <v>4</v>
      </c>
      <c r="D56" s="15">
        <f t="shared" si="16"/>
        <v>6</v>
      </c>
      <c r="E56" s="15">
        <f t="shared" si="16"/>
        <v>5</v>
      </c>
      <c r="F56" s="15">
        <f t="shared" si="16"/>
        <v>0</v>
      </c>
      <c r="G56" s="15">
        <f t="shared" si="16"/>
        <v>0</v>
      </c>
      <c r="H56" s="15">
        <f t="shared" si="16"/>
        <v>0</v>
      </c>
      <c r="I56" s="15">
        <f t="shared" si="16"/>
        <v>0</v>
      </c>
      <c r="J56" s="15">
        <f t="shared" si="16"/>
        <v>0</v>
      </c>
      <c r="K56" s="15">
        <f t="shared" si="16"/>
        <v>0</v>
      </c>
      <c r="L56" s="15">
        <f t="shared" si="16"/>
        <v>0</v>
      </c>
      <c r="M56" s="15">
        <f t="shared" si="16"/>
        <v>0</v>
      </c>
      <c r="N56" s="15">
        <f t="shared" si="16"/>
        <v>0</v>
      </c>
      <c r="O56" s="15">
        <f t="shared" si="16"/>
        <v>0</v>
      </c>
      <c r="P56" s="15">
        <f t="shared" ref="P56" si="17">COUNTIFS(P3:P44,"X",$A3:$A44,"C")</f>
        <v>0</v>
      </c>
    </row>
    <row r="57" spans="2:17" x14ac:dyDescent="0.25">
      <c r="B57" s="17" t="s">
        <v>589</v>
      </c>
      <c r="C57" s="15">
        <f t="shared" ref="C57:O57" si="18">COUNTIF($A3:$A44,"C")</f>
        <v>6</v>
      </c>
      <c r="D57" s="15">
        <f t="shared" si="18"/>
        <v>6</v>
      </c>
      <c r="E57" s="15">
        <f t="shared" si="18"/>
        <v>6</v>
      </c>
      <c r="F57" s="15">
        <f t="shared" si="18"/>
        <v>6</v>
      </c>
      <c r="G57" s="15">
        <f t="shared" si="18"/>
        <v>6</v>
      </c>
      <c r="H57" s="15">
        <f t="shared" si="18"/>
        <v>6</v>
      </c>
      <c r="I57" s="15">
        <f t="shared" si="18"/>
        <v>6</v>
      </c>
      <c r="J57" s="15">
        <f t="shared" si="18"/>
        <v>6</v>
      </c>
      <c r="K57" s="15">
        <f t="shared" si="18"/>
        <v>6</v>
      </c>
      <c r="L57" s="15">
        <f t="shared" si="18"/>
        <v>6</v>
      </c>
      <c r="M57" s="15">
        <f t="shared" si="18"/>
        <v>6</v>
      </c>
      <c r="N57" s="15">
        <f t="shared" si="18"/>
        <v>6</v>
      </c>
      <c r="O57" s="15">
        <f t="shared" si="18"/>
        <v>6</v>
      </c>
      <c r="P57" s="15">
        <f t="shared" ref="P57" si="19">COUNTIF($A3:$A44,"C")</f>
        <v>6</v>
      </c>
    </row>
    <row r="58" spans="2:17" x14ac:dyDescent="0.25">
      <c r="B58" s="17" t="s">
        <v>590</v>
      </c>
      <c r="C58" s="133">
        <f>C56/C57</f>
        <v>0.66666666666666663</v>
      </c>
      <c r="D58" s="133">
        <f t="shared" ref="D58:O58" si="20">D56/D57</f>
        <v>1</v>
      </c>
      <c r="E58" s="133">
        <f t="shared" si="20"/>
        <v>0.83333333333333337</v>
      </c>
      <c r="F58" s="133">
        <f t="shared" si="20"/>
        <v>0</v>
      </c>
      <c r="G58" s="133">
        <f t="shared" si="20"/>
        <v>0</v>
      </c>
      <c r="H58" s="133">
        <f t="shared" si="20"/>
        <v>0</v>
      </c>
      <c r="I58" s="133">
        <f t="shared" si="20"/>
        <v>0</v>
      </c>
      <c r="J58" s="133">
        <f t="shared" si="20"/>
        <v>0</v>
      </c>
      <c r="K58" s="133">
        <f t="shared" si="20"/>
        <v>0</v>
      </c>
      <c r="L58" s="133">
        <f t="shared" si="20"/>
        <v>0</v>
      </c>
      <c r="M58" s="133">
        <f t="shared" si="20"/>
        <v>0</v>
      </c>
      <c r="N58" s="133">
        <f t="shared" si="20"/>
        <v>0</v>
      </c>
      <c r="O58" s="133">
        <f t="shared" si="20"/>
        <v>0</v>
      </c>
      <c r="P58" s="133">
        <f t="shared" ref="P58" si="21">P56/P57</f>
        <v>0</v>
      </c>
    </row>
    <row r="59" spans="2:17" x14ac:dyDescent="0.25"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spans="2:17" x14ac:dyDescent="0.25">
      <c r="B60" s="17" t="s">
        <v>585</v>
      </c>
      <c r="C60" s="15">
        <f t="shared" ref="C60:O60" si="22">COUNTIFS(C3:C44,"X",$A3:$A44,"S")</f>
        <v>8</v>
      </c>
      <c r="D60" s="15">
        <f t="shared" si="22"/>
        <v>8</v>
      </c>
      <c r="E60" s="15">
        <f t="shared" si="22"/>
        <v>8</v>
      </c>
      <c r="F60" s="15">
        <f t="shared" si="22"/>
        <v>0</v>
      </c>
      <c r="G60" s="15">
        <f t="shared" si="22"/>
        <v>0</v>
      </c>
      <c r="H60" s="15">
        <f t="shared" si="22"/>
        <v>0</v>
      </c>
      <c r="I60" s="15">
        <f t="shared" si="22"/>
        <v>0</v>
      </c>
      <c r="J60" s="15">
        <f t="shared" si="22"/>
        <v>0</v>
      </c>
      <c r="K60" s="15">
        <f t="shared" si="22"/>
        <v>0</v>
      </c>
      <c r="L60" s="15">
        <f t="shared" si="22"/>
        <v>0</v>
      </c>
      <c r="M60" s="15">
        <f t="shared" si="22"/>
        <v>0</v>
      </c>
      <c r="N60" s="15">
        <f t="shared" si="22"/>
        <v>0</v>
      </c>
      <c r="O60" s="15">
        <f t="shared" si="22"/>
        <v>0</v>
      </c>
      <c r="P60" s="15">
        <f t="shared" ref="P60" si="23">COUNTIFS(P3:P44,"X",$A3:$A44,"S")</f>
        <v>0</v>
      </c>
    </row>
    <row r="61" spans="2:17" x14ac:dyDescent="0.25">
      <c r="B61" s="17" t="s">
        <v>591</v>
      </c>
      <c r="C61" s="15">
        <f t="shared" ref="C61:O61" si="24">COUNTIF($A3:$A44,"S")</f>
        <v>8</v>
      </c>
      <c r="D61" s="15">
        <f t="shared" si="24"/>
        <v>8</v>
      </c>
      <c r="E61" s="15">
        <f t="shared" si="24"/>
        <v>8</v>
      </c>
      <c r="F61" s="15">
        <f t="shared" si="24"/>
        <v>8</v>
      </c>
      <c r="G61" s="15">
        <f t="shared" si="24"/>
        <v>8</v>
      </c>
      <c r="H61" s="15">
        <f t="shared" si="24"/>
        <v>8</v>
      </c>
      <c r="I61" s="15">
        <f t="shared" si="24"/>
        <v>8</v>
      </c>
      <c r="J61" s="15">
        <f t="shared" si="24"/>
        <v>8</v>
      </c>
      <c r="K61" s="15">
        <f t="shared" si="24"/>
        <v>8</v>
      </c>
      <c r="L61" s="15">
        <f t="shared" si="24"/>
        <v>8</v>
      </c>
      <c r="M61" s="15">
        <f t="shared" si="24"/>
        <v>8</v>
      </c>
      <c r="N61" s="15">
        <f t="shared" si="24"/>
        <v>8</v>
      </c>
      <c r="O61" s="15">
        <f t="shared" si="24"/>
        <v>8</v>
      </c>
      <c r="P61" s="15">
        <f t="shared" ref="P61" si="25">COUNTIF($A3:$A44,"S")</f>
        <v>8</v>
      </c>
    </row>
    <row r="62" spans="2:17" x14ac:dyDescent="0.25">
      <c r="B62" s="17" t="s">
        <v>592</v>
      </c>
      <c r="C62" s="133">
        <f>C60/C61</f>
        <v>1</v>
      </c>
      <c r="D62" s="133">
        <f t="shared" ref="D62:O62" si="26">D60/D61</f>
        <v>1</v>
      </c>
      <c r="E62" s="133">
        <f t="shared" si="26"/>
        <v>1</v>
      </c>
      <c r="F62" s="133">
        <f t="shared" si="26"/>
        <v>0</v>
      </c>
      <c r="G62" s="133">
        <f t="shared" si="26"/>
        <v>0</v>
      </c>
      <c r="H62" s="133">
        <f t="shared" si="26"/>
        <v>0</v>
      </c>
      <c r="I62" s="133">
        <f t="shared" si="26"/>
        <v>0</v>
      </c>
      <c r="J62" s="133">
        <f t="shared" si="26"/>
        <v>0</v>
      </c>
      <c r="K62" s="133">
        <f t="shared" si="26"/>
        <v>0</v>
      </c>
      <c r="L62" s="133">
        <f t="shared" si="26"/>
        <v>0</v>
      </c>
      <c r="M62" s="133">
        <f t="shared" si="26"/>
        <v>0</v>
      </c>
      <c r="N62" s="133">
        <f t="shared" si="26"/>
        <v>0</v>
      </c>
      <c r="O62" s="133">
        <f t="shared" si="26"/>
        <v>0</v>
      </c>
      <c r="P62" s="133">
        <f t="shared" ref="P62" si="27">P60/P61</f>
        <v>0</v>
      </c>
    </row>
    <row r="63" spans="2:17" x14ac:dyDescent="0.25"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2:17" x14ac:dyDescent="0.25">
      <c r="B64" s="11" t="s">
        <v>477</v>
      </c>
      <c r="C64" s="56">
        <f>AVERAGEIF(C48:O48,"&lt;&gt;0")</f>
        <v>0.76190476190476186</v>
      </c>
      <c r="E64" t="s">
        <v>365</v>
      </c>
      <c r="F64" s="6">
        <v>3</v>
      </c>
      <c r="H64" s="32" t="s">
        <v>445</v>
      </c>
      <c r="J64" s="6">
        <f>C53+C57+C61</f>
        <v>21</v>
      </c>
    </row>
    <row r="65" spans="2:10" ht="20.25" x14ac:dyDescent="0.3">
      <c r="B65" s="114" t="s">
        <v>468</v>
      </c>
      <c r="C65" s="115">
        <f>'Region 1'!C92</f>
        <v>0.87457471667938269</v>
      </c>
      <c r="F65" t="s">
        <v>467</v>
      </c>
      <c r="H65" s="32"/>
      <c r="J65" s="6"/>
    </row>
    <row r="67" spans="2:10" x14ac:dyDescent="0.25">
      <c r="C67" s="39"/>
    </row>
    <row r="73" spans="2:10" x14ac:dyDescent="0.25">
      <c r="J73" s="109"/>
    </row>
  </sheetData>
  <pageMargins left="0.7" right="0.7" top="0.75" bottom="0.75" header="0.3" footer="0.3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4"/>
  <sheetViews>
    <sheetView zoomScale="97" zoomScaleNormal="97" workbookViewId="0">
      <selection activeCell="F48" sqref="F48"/>
    </sheetView>
  </sheetViews>
  <sheetFormatPr defaultRowHeight="15" x14ac:dyDescent="0.25"/>
  <cols>
    <col min="1" max="1" width="2.140625" bestFit="1" customWidth="1"/>
    <col min="2" max="2" width="36.7109375" bestFit="1" customWidth="1"/>
    <col min="3" max="4" width="9.7109375" bestFit="1" customWidth="1"/>
    <col min="5" max="5" width="10.5703125" bestFit="1" customWidth="1"/>
    <col min="6" max="6" width="7" bestFit="1" customWidth="1"/>
    <col min="13" max="13" width="9.7109375" customWidth="1"/>
    <col min="14" max="14" width="7.85546875" customWidth="1"/>
    <col min="15" max="15" width="8.42578125" customWidth="1"/>
  </cols>
  <sheetData>
    <row r="1" spans="1:17" ht="48.75" x14ac:dyDescent="0.25">
      <c r="B1" s="30" t="s">
        <v>441</v>
      </c>
      <c r="C1" s="1" t="s">
        <v>622</v>
      </c>
      <c r="D1" s="1" t="s">
        <v>623</v>
      </c>
      <c r="E1" s="1" t="s">
        <v>625</v>
      </c>
      <c r="F1" s="1" t="s">
        <v>370</v>
      </c>
      <c r="G1" s="1" t="s">
        <v>312</v>
      </c>
      <c r="H1" s="1" t="s">
        <v>308</v>
      </c>
      <c r="I1" s="1" t="s">
        <v>577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618</v>
      </c>
      <c r="O1" s="1" t="s">
        <v>619</v>
      </c>
      <c r="P1" s="1" t="s">
        <v>313</v>
      </c>
      <c r="Q1" s="1" t="s">
        <v>324</v>
      </c>
    </row>
    <row r="2" spans="1:17" x14ac:dyDescent="0.25">
      <c r="B2" s="9" t="s">
        <v>425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6"/>
    </row>
    <row r="3" spans="1:17" x14ac:dyDescent="0.25">
      <c r="A3" t="s">
        <v>581</v>
      </c>
      <c r="B3" s="138" t="s">
        <v>601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71">
        <f>COUNTIF(C3:P3,"x")/F91</f>
        <v>0</v>
      </c>
    </row>
    <row r="4" spans="1:17" s="70" customFormat="1" x14ac:dyDescent="0.25">
      <c r="A4" s="70" t="s">
        <v>580</v>
      </c>
      <c r="B4" s="50" t="s">
        <v>548</v>
      </c>
      <c r="C4" s="63" t="s">
        <v>473</v>
      </c>
      <c r="D4" s="63" t="s">
        <v>473</v>
      </c>
      <c r="E4" s="63" t="s">
        <v>473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71">
        <f>COUNTIF(C4:P4,"x")/F91</f>
        <v>1</v>
      </c>
    </row>
    <row r="5" spans="1:17" x14ac:dyDescent="0.25">
      <c r="A5" t="s">
        <v>581</v>
      </c>
      <c r="B5" s="45" t="s">
        <v>298</v>
      </c>
      <c r="C5" s="64"/>
      <c r="D5" s="64"/>
      <c r="E5" s="64" t="s">
        <v>473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56">
        <f>COUNTIF(C5:P5,"x")/F91</f>
        <v>0.33333333333333331</v>
      </c>
    </row>
    <row r="6" spans="1:17" x14ac:dyDescent="0.25">
      <c r="B6" t="s">
        <v>337</v>
      </c>
      <c r="C6" s="56">
        <f>COUNTIF(C3:C5,"x")/3</f>
        <v>0.33333333333333331</v>
      </c>
      <c r="D6" s="56">
        <f t="shared" ref="D6:P6" si="0">COUNTIF(D3:D5,"x")/3</f>
        <v>0.33333333333333331</v>
      </c>
      <c r="E6" s="56">
        <f t="shared" si="0"/>
        <v>0.66666666666666663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si="0"/>
        <v>0</v>
      </c>
      <c r="P6" s="56">
        <f t="shared" si="0"/>
        <v>0</v>
      </c>
      <c r="Q6" s="55">
        <f>AVERAGE(Q3,Q5)</f>
        <v>0.16666666666666666</v>
      </c>
    </row>
    <row r="7" spans="1:17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x14ac:dyDescent="0.25">
      <c r="B8" s="10" t="s">
        <v>426</v>
      </c>
      <c r="C8" s="25"/>
      <c r="D8" s="25"/>
      <c r="E8" s="25"/>
      <c r="F8" s="25"/>
      <c r="G8" s="25"/>
      <c r="H8" s="7"/>
      <c r="I8" s="7"/>
      <c r="J8" s="7"/>
      <c r="K8" s="7"/>
      <c r="L8" s="7"/>
      <c r="M8" s="7"/>
      <c r="N8" s="7"/>
      <c r="O8" s="7"/>
    </row>
    <row r="9" spans="1:17" x14ac:dyDescent="0.25">
      <c r="A9" t="s">
        <v>582</v>
      </c>
      <c r="B9" s="45" t="s">
        <v>36</v>
      </c>
      <c r="C9" s="64" t="s">
        <v>473</v>
      </c>
      <c r="D9" s="64" t="s">
        <v>473</v>
      </c>
      <c r="E9" s="64" t="s">
        <v>473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56">
        <f>COUNTIF(C9:P9,"x")/F91</f>
        <v>1</v>
      </c>
    </row>
    <row r="10" spans="1:17" x14ac:dyDescent="0.25">
      <c r="A10" t="s">
        <v>580</v>
      </c>
      <c r="B10" s="50" t="s">
        <v>481</v>
      </c>
      <c r="C10" s="77" t="s">
        <v>473</v>
      </c>
      <c r="D10" s="77" t="s">
        <v>473</v>
      </c>
      <c r="E10" s="77" t="s">
        <v>473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56">
        <f>COUNTIF(C10:P10,"x")/F91</f>
        <v>1</v>
      </c>
    </row>
    <row r="11" spans="1:17" x14ac:dyDescent="0.25">
      <c r="B11" s="20" t="s">
        <v>337</v>
      </c>
      <c r="C11" s="59">
        <f>COUNTIF(C9:C10,"x")/2</f>
        <v>1</v>
      </c>
      <c r="D11" s="59">
        <f t="shared" ref="D11:P11" si="1">COUNTIF(D9:D10,"x")/2</f>
        <v>1</v>
      </c>
      <c r="E11" s="59">
        <f t="shared" si="1"/>
        <v>1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</v>
      </c>
      <c r="O11" s="59">
        <f t="shared" si="1"/>
        <v>0</v>
      </c>
      <c r="P11" s="59">
        <f t="shared" si="1"/>
        <v>0</v>
      </c>
      <c r="Q11" s="55">
        <f>AVERAGE(Q9,Q10)</f>
        <v>1</v>
      </c>
    </row>
    <row r="12" spans="1:17" x14ac:dyDescent="0.25">
      <c r="B12" s="31"/>
      <c r="C12" s="27"/>
      <c r="D12" s="27"/>
      <c r="E12" s="27"/>
      <c r="F12" s="27"/>
      <c r="G12" s="27"/>
      <c r="H12" s="19"/>
      <c r="I12" s="19"/>
      <c r="J12" s="19"/>
      <c r="K12" s="19"/>
      <c r="L12" s="19"/>
      <c r="M12" s="19"/>
      <c r="N12" s="19"/>
      <c r="O12" s="19"/>
      <c r="P12" s="21"/>
      <c r="Q12" s="7"/>
    </row>
    <row r="13" spans="1:17" x14ac:dyDescent="0.25">
      <c r="B13" s="29" t="s">
        <v>427</v>
      </c>
      <c r="C13" s="25"/>
      <c r="D13" s="25"/>
      <c r="E13" s="25"/>
      <c r="F13" s="25"/>
      <c r="G13" s="25"/>
      <c r="H13" s="14"/>
      <c r="I13" s="14"/>
      <c r="J13" s="14"/>
      <c r="K13" s="14"/>
      <c r="L13" s="14"/>
      <c r="M13" s="14"/>
      <c r="N13" s="14"/>
      <c r="O13" s="14"/>
      <c r="P13" s="22"/>
      <c r="Q13" s="14"/>
    </row>
    <row r="14" spans="1:17" x14ac:dyDescent="0.25">
      <c r="A14" t="s">
        <v>581</v>
      </c>
      <c r="B14" s="45" t="s">
        <v>77</v>
      </c>
      <c r="C14" s="64" t="s">
        <v>473</v>
      </c>
      <c r="D14" s="64" t="s">
        <v>473</v>
      </c>
      <c r="E14" s="64" t="s">
        <v>473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56">
        <f>COUNTIF(C14:P14,"x")/F91</f>
        <v>1</v>
      </c>
    </row>
    <row r="15" spans="1:17" x14ac:dyDescent="0.25">
      <c r="A15" t="s">
        <v>580</v>
      </c>
      <c r="B15" s="89" t="s">
        <v>563</v>
      </c>
      <c r="C15" s="63" t="s">
        <v>473</v>
      </c>
      <c r="D15" s="63" t="s">
        <v>473</v>
      </c>
      <c r="E15" s="63" t="s">
        <v>473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56">
        <f>COUNTIF(C15:P15,"x")/F91</f>
        <v>1</v>
      </c>
    </row>
    <row r="16" spans="1:17" x14ac:dyDescent="0.25">
      <c r="B16" t="s">
        <v>337</v>
      </c>
      <c r="C16" s="60">
        <f>COUNTIF(C14:C15,"x")/2</f>
        <v>1</v>
      </c>
      <c r="D16" s="60">
        <f t="shared" ref="D16:P16" si="2">COUNTIF(D14:D15,"x")/2</f>
        <v>1</v>
      </c>
      <c r="E16" s="60">
        <f t="shared" si="2"/>
        <v>1</v>
      </c>
      <c r="F16" s="60">
        <f t="shared" si="2"/>
        <v>0</v>
      </c>
      <c r="G16" s="60">
        <f t="shared" si="2"/>
        <v>0</v>
      </c>
      <c r="H16" s="60">
        <f t="shared" si="2"/>
        <v>0</v>
      </c>
      <c r="I16" s="56">
        <f t="shared" si="2"/>
        <v>0</v>
      </c>
      <c r="J16" s="56">
        <f t="shared" si="2"/>
        <v>0</v>
      </c>
      <c r="K16" s="56">
        <f t="shared" si="2"/>
        <v>0</v>
      </c>
      <c r="L16" s="56">
        <f t="shared" si="2"/>
        <v>0</v>
      </c>
      <c r="M16" s="56">
        <f t="shared" si="2"/>
        <v>0</v>
      </c>
      <c r="N16" s="56">
        <f t="shared" si="2"/>
        <v>0</v>
      </c>
      <c r="O16" s="56">
        <f t="shared" si="2"/>
        <v>0</v>
      </c>
      <c r="P16" s="56">
        <f t="shared" si="2"/>
        <v>0</v>
      </c>
      <c r="Q16" s="91">
        <f>AVERAGE(Q14,Q15)</f>
        <v>1</v>
      </c>
    </row>
    <row r="17" spans="1:17" x14ac:dyDescent="0.25">
      <c r="C17" s="19"/>
      <c r="D17" s="19"/>
      <c r="E17" s="19"/>
      <c r="F17" s="19"/>
      <c r="G17" s="19"/>
      <c r="H17" s="19"/>
      <c r="I17" s="7"/>
      <c r="J17" s="7"/>
      <c r="K17" s="7"/>
      <c r="L17" s="7"/>
      <c r="M17" s="7"/>
      <c r="N17" s="7"/>
      <c r="O17" s="7"/>
      <c r="P17" s="7"/>
    </row>
    <row r="18" spans="1:17" x14ac:dyDescent="0.25">
      <c r="B18" s="29" t="s">
        <v>461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x14ac:dyDescent="0.25">
      <c r="A19" t="s">
        <v>582</v>
      </c>
      <c r="B19" s="45" t="s">
        <v>460</v>
      </c>
      <c r="C19" s="64" t="s">
        <v>473</v>
      </c>
      <c r="D19" s="64" t="s">
        <v>473</v>
      </c>
      <c r="E19" s="64" t="s">
        <v>473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56">
        <f>COUNTIF(C19:P19,"x")/F91</f>
        <v>1</v>
      </c>
    </row>
    <row r="20" spans="1:17" s="70" customFormat="1" x14ac:dyDescent="0.25">
      <c r="A20" s="70" t="s">
        <v>580</v>
      </c>
      <c r="B20" s="76" t="s">
        <v>482</v>
      </c>
      <c r="C20" s="77" t="s">
        <v>473</v>
      </c>
      <c r="D20" s="77" t="s">
        <v>473</v>
      </c>
      <c r="E20" s="77" t="s">
        <v>473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56">
        <f>COUNTIF(C20:P20,"x")/F91</f>
        <v>1</v>
      </c>
    </row>
    <row r="21" spans="1:17" x14ac:dyDescent="0.25">
      <c r="B21" s="20" t="s">
        <v>337</v>
      </c>
      <c r="C21" s="59">
        <f>COUNTIF(C19:C20,"x")/2</f>
        <v>1</v>
      </c>
      <c r="D21" s="59">
        <f t="shared" ref="D21:P21" si="3">COUNTIF(D19:D20,"x")/2</f>
        <v>1</v>
      </c>
      <c r="E21" s="59">
        <f t="shared" si="3"/>
        <v>1</v>
      </c>
      <c r="F21" s="59">
        <f t="shared" si="3"/>
        <v>0</v>
      </c>
      <c r="G21" s="59">
        <f t="shared" si="3"/>
        <v>0</v>
      </c>
      <c r="H21" s="59">
        <f t="shared" si="3"/>
        <v>0</v>
      </c>
      <c r="I21" s="59">
        <f t="shared" si="3"/>
        <v>0</v>
      </c>
      <c r="J21" s="59">
        <f t="shared" si="3"/>
        <v>0</v>
      </c>
      <c r="K21" s="59">
        <f t="shared" si="3"/>
        <v>0</v>
      </c>
      <c r="L21" s="59">
        <f t="shared" si="3"/>
        <v>0</v>
      </c>
      <c r="M21" s="59">
        <f t="shared" si="3"/>
        <v>0</v>
      </c>
      <c r="N21" s="59">
        <f t="shared" si="3"/>
        <v>0</v>
      </c>
      <c r="O21" s="59">
        <f t="shared" si="3"/>
        <v>0</v>
      </c>
      <c r="P21" s="59">
        <f t="shared" si="3"/>
        <v>0</v>
      </c>
      <c r="Q21" s="55">
        <f>AVERAGE(Q19:Q20)</f>
        <v>1</v>
      </c>
    </row>
    <row r="22" spans="1:17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B23" s="10" t="s">
        <v>428</v>
      </c>
      <c r="C23" s="6"/>
      <c r="D23" s="6"/>
      <c r="E23" s="6"/>
      <c r="F23" s="6"/>
      <c r="G23" s="6"/>
      <c r="K23" s="7"/>
      <c r="L23" s="7"/>
      <c r="M23" s="7"/>
      <c r="N23" s="7"/>
      <c r="O23" s="7"/>
      <c r="P23" s="7"/>
      <c r="Q23" s="7"/>
    </row>
    <row r="24" spans="1:17" x14ac:dyDescent="0.25">
      <c r="A24" t="s">
        <v>582</v>
      </c>
      <c r="B24" s="45" t="s">
        <v>66</v>
      </c>
      <c r="C24" s="64" t="s">
        <v>473</v>
      </c>
      <c r="D24" s="64" t="s">
        <v>473</v>
      </c>
      <c r="E24" s="64" t="s">
        <v>473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9">
        <f>COUNTIF(C24:P24,"x")/F91</f>
        <v>1</v>
      </c>
    </row>
    <row r="25" spans="1:17" x14ac:dyDescent="0.25">
      <c r="A25" t="s">
        <v>581</v>
      </c>
      <c r="B25" s="2" t="s">
        <v>71</v>
      </c>
      <c r="C25" s="3" t="s">
        <v>473</v>
      </c>
      <c r="D25" s="3" t="s">
        <v>473</v>
      </c>
      <c r="E25" s="3" t="s">
        <v>473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56">
        <f>COUNTIF(C25:P25,"x")/F91</f>
        <v>1</v>
      </c>
    </row>
    <row r="26" spans="1:17" x14ac:dyDescent="0.25">
      <c r="A26" t="s">
        <v>581</v>
      </c>
      <c r="B26" s="50" t="s">
        <v>140</v>
      </c>
      <c r="C26" s="63" t="s">
        <v>473</v>
      </c>
      <c r="D26" s="63" t="s">
        <v>473</v>
      </c>
      <c r="E26" s="63" t="s">
        <v>473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71">
        <f>COUNTIF(C26:P26,"x")/F91</f>
        <v>1</v>
      </c>
    </row>
    <row r="27" spans="1:17" x14ac:dyDescent="0.25">
      <c r="A27" t="s">
        <v>581</v>
      </c>
      <c r="B27" s="2" t="s">
        <v>144</v>
      </c>
      <c r="C27" s="3" t="s">
        <v>473</v>
      </c>
      <c r="D27" s="3" t="s">
        <v>473</v>
      </c>
      <c r="E27" s="3" t="s">
        <v>473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56">
        <f>COUNTIF(C27:P27,"x")/F91</f>
        <v>1</v>
      </c>
    </row>
    <row r="28" spans="1:17" x14ac:dyDescent="0.25">
      <c r="A28" t="s">
        <v>581</v>
      </c>
      <c r="B28" s="2" t="s">
        <v>166</v>
      </c>
      <c r="C28" s="3" t="s">
        <v>473</v>
      </c>
      <c r="D28" s="3" t="s">
        <v>473</v>
      </c>
      <c r="E28" s="3" t="s">
        <v>473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6">
        <f>COUNTIF(C28:P28,"x")/F91</f>
        <v>1</v>
      </c>
    </row>
    <row r="29" spans="1:17" x14ac:dyDescent="0.25">
      <c r="A29" t="s">
        <v>581</v>
      </c>
      <c r="B29" s="2" t="s">
        <v>190</v>
      </c>
      <c r="C29" s="3"/>
      <c r="D29" s="3" t="s">
        <v>473</v>
      </c>
      <c r="E29" s="3" t="s">
        <v>473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6">
        <f>COUNTIF(C29:P29,"x")/F91</f>
        <v>0.66666666666666663</v>
      </c>
    </row>
    <row r="30" spans="1:17" x14ac:dyDescent="0.25">
      <c r="A30" t="s">
        <v>580</v>
      </c>
      <c r="B30" s="2" t="s">
        <v>482</v>
      </c>
      <c r="C30" s="5" t="s">
        <v>473</v>
      </c>
      <c r="D30" s="5" t="s">
        <v>473</v>
      </c>
      <c r="E30" s="5" t="s">
        <v>473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6">
        <f>COUNTIF(C30:P30,"x")/F91</f>
        <v>1</v>
      </c>
    </row>
    <row r="31" spans="1:17" x14ac:dyDescent="0.25">
      <c r="A31" t="s">
        <v>581</v>
      </c>
      <c r="B31" s="2" t="s">
        <v>429</v>
      </c>
      <c r="C31" s="3"/>
      <c r="D31" s="3" t="s">
        <v>473</v>
      </c>
      <c r="E31" s="3" t="s">
        <v>473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56">
        <f>COUNTIF(C31:P31,"x")/F91</f>
        <v>0.66666666666666663</v>
      </c>
    </row>
    <row r="32" spans="1:17" x14ac:dyDescent="0.25">
      <c r="B32" t="s">
        <v>337</v>
      </c>
      <c r="C32" s="59">
        <f t="shared" ref="C32:P32" si="4">COUNTIF(C24:C31,"x")/8</f>
        <v>0.75</v>
      </c>
      <c r="D32" s="59">
        <f t="shared" si="4"/>
        <v>1</v>
      </c>
      <c r="E32" s="59">
        <f t="shared" si="4"/>
        <v>1</v>
      </c>
      <c r="F32" s="59">
        <f t="shared" si="4"/>
        <v>0</v>
      </c>
      <c r="G32" s="59">
        <f t="shared" si="4"/>
        <v>0</v>
      </c>
      <c r="H32" s="59">
        <f t="shared" si="4"/>
        <v>0</v>
      </c>
      <c r="I32" s="59">
        <f t="shared" si="4"/>
        <v>0</v>
      </c>
      <c r="J32" s="59">
        <f t="shared" si="4"/>
        <v>0</v>
      </c>
      <c r="K32" s="59">
        <f t="shared" si="4"/>
        <v>0</v>
      </c>
      <c r="L32" s="59">
        <f t="shared" si="4"/>
        <v>0</v>
      </c>
      <c r="M32" s="59">
        <f t="shared" si="4"/>
        <v>0</v>
      </c>
      <c r="N32" s="59">
        <f t="shared" si="4"/>
        <v>0</v>
      </c>
      <c r="O32" s="59">
        <f t="shared" si="4"/>
        <v>0</v>
      </c>
      <c r="P32" s="59">
        <f t="shared" si="4"/>
        <v>0</v>
      </c>
      <c r="Q32" s="55">
        <f>AVERAGE(Q24:Q31)</f>
        <v>0.91666666666666674</v>
      </c>
    </row>
    <row r="33" spans="1:19" x14ac:dyDescent="0.25">
      <c r="C33" s="6"/>
      <c r="D33" s="6"/>
      <c r="E33" s="6"/>
      <c r="F33" s="6"/>
      <c r="G33" s="6"/>
      <c r="K33" s="6"/>
    </row>
    <row r="34" spans="1:19" x14ac:dyDescent="0.25">
      <c r="B34" s="10" t="s">
        <v>430</v>
      </c>
      <c r="C34" s="6"/>
      <c r="D34" s="6"/>
      <c r="E34" s="6"/>
      <c r="F34" s="6"/>
      <c r="G34" s="6"/>
      <c r="K34" s="6"/>
      <c r="Q34" s="14"/>
    </row>
    <row r="35" spans="1:19" x14ac:dyDescent="0.25">
      <c r="A35" t="s">
        <v>582</v>
      </c>
      <c r="B35" s="45" t="s">
        <v>458</v>
      </c>
      <c r="C35" s="64"/>
      <c r="D35" s="64"/>
      <c r="E35" s="64"/>
      <c r="F35" s="64"/>
      <c r="G35" s="64"/>
      <c r="H35" s="67"/>
      <c r="I35" s="67"/>
      <c r="J35" s="67"/>
      <c r="K35" s="67"/>
      <c r="L35" s="67"/>
      <c r="M35" s="67"/>
      <c r="N35" s="67"/>
      <c r="O35" s="67"/>
      <c r="P35" s="67"/>
      <c r="Q35" s="56">
        <f>COUNTIF(C35:P35,"x")/F91</f>
        <v>0</v>
      </c>
    </row>
    <row r="36" spans="1:19" x14ac:dyDescent="0.25">
      <c r="A36" t="s">
        <v>580</v>
      </c>
      <c r="B36" s="50" t="s">
        <v>483</v>
      </c>
      <c r="C36" s="77" t="s">
        <v>473</v>
      </c>
      <c r="D36" s="77" t="s">
        <v>473</v>
      </c>
      <c r="E36" s="77" t="s">
        <v>473</v>
      </c>
      <c r="F36" s="77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56">
        <f>COUNTIF(C36:P36,"x")/F91</f>
        <v>1</v>
      </c>
    </row>
    <row r="37" spans="1:19" x14ac:dyDescent="0.25">
      <c r="B37" t="s">
        <v>337</v>
      </c>
      <c r="C37" s="59">
        <f>COUNTIF(C35:C36,"x")/2</f>
        <v>0.5</v>
      </c>
      <c r="D37" s="59">
        <f t="shared" ref="D37:P37" si="5">COUNTIF(D35:D36,"x")/2</f>
        <v>0.5</v>
      </c>
      <c r="E37" s="59">
        <f t="shared" si="5"/>
        <v>0.5</v>
      </c>
      <c r="F37" s="59">
        <f t="shared" si="5"/>
        <v>0</v>
      </c>
      <c r="G37" s="59">
        <f t="shared" si="5"/>
        <v>0</v>
      </c>
      <c r="H37" s="59">
        <f t="shared" si="5"/>
        <v>0</v>
      </c>
      <c r="I37" s="59">
        <f t="shared" si="5"/>
        <v>0</v>
      </c>
      <c r="J37" s="59">
        <f t="shared" si="5"/>
        <v>0</v>
      </c>
      <c r="K37" s="59">
        <f t="shared" si="5"/>
        <v>0</v>
      </c>
      <c r="L37" s="59">
        <f t="shared" si="5"/>
        <v>0</v>
      </c>
      <c r="M37" s="59">
        <f t="shared" si="5"/>
        <v>0</v>
      </c>
      <c r="N37" s="59">
        <f t="shared" si="5"/>
        <v>0</v>
      </c>
      <c r="O37" s="59">
        <f t="shared" si="5"/>
        <v>0</v>
      </c>
      <c r="P37" s="59">
        <f t="shared" si="5"/>
        <v>0</v>
      </c>
      <c r="Q37" s="55">
        <f>AVERAGE(Q35:Q36)</f>
        <v>0.5</v>
      </c>
    </row>
    <row r="38" spans="1:19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S38" t="s">
        <v>467</v>
      </c>
    </row>
    <row r="39" spans="1:19" x14ac:dyDescent="0.25">
      <c r="B39" s="10" t="s">
        <v>431</v>
      </c>
      <c r="C39" s="6"/>
      <c r="D39" s="6"/>
      <c r="E39" s="6"/>
      <c r="F39" s="6"/>
      <c r="G39" s="6"/>
      <c r="K39" s="6"/>
      <c r="Q39" s="7"/>
    </row>
    <row r="40" spans="1:19" x14ac:dyDescent="0.25">
      <c r="A40" t="s">
        <v>581</v>
      </c>
      <c r="B40" s="45" t="s">
        <v>1</v>
      </c>
      <c r="C40" s="64" t="s">
        <v>473</v>
      </c>
      <c r="D40" s="64" t="s">
        <v>473</v>
      </c>
      <c r="E40" s="64" t="s">
        <v>473</v>
      </c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56">
        <f>COUNTIF(C40:P40,"x")/F91</f>
        <v>1</v>
      </c>
    </row>
    <row r="41" spans="1:19" x14ac:dyDescent="0.25">
      <c r="A41" t="s">
        <v>582</v>
      </c>
      <c r="B41" s="2" t="s">
        <v>117</v>
      </c>
      <c r="C41" s="3" t="s">
        <v>473</v>
      </c>
      <c r="D41" s="3" t="s">
        <v>473</v>
      </c>
      <c r="E41" s="3" t="s">
        <v>473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6">
        <f>COUNTIF(C41:P41,"x")/F91</f>
        <v>1</v>
      </c>
    </row>
    <row r="42" spans="1:19" x14ac:dyDescent="0.25">
      <c r="A42" t="s">
        <v>581</v>
      </c>
      <c r="B42" s="50" t="s">
        <v>189</v>
      </c>
      <c r="C42" s="3" t="s">
        <v>473</v>
      </c>
      <c r="D42" s="3" t="s">
        <v>473</v>
      </c>
      <c r="E42" s="3" t="s">
        <v>473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6">
        <f>COUNTIF(C42:P42,"x")/F91</f>
        <v>1</v>
      </c>
    </row>
    <row r="43" spans="1:19" x14ac:dyDescent="0.25">
      <c r="A43" t="s">
        <v>580</v>
      </c>
      <c r="B43" s="2" t="s">
        <v>483</v>
      </c>
      <c r="C43" s="5" t="s">
        <v>473</v>
      </c>
      <c r="D43" s="5" t="s">
        <v>473</v>
      </c>
      <c r="E43" s="5" t="s">
        <v>473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6">
        <f>COUNTIF(C43:P43,"x")/F91</f>
        <v>1</v>
      </c>
    </row>
    <row r="44" spans="1:19" x14ac:dyDescent="0.25">
      <c r="B44" t="s">
        <v>337</v>
      </c>
      <c r="C44" s="59">
        <f>COUNTIF(C40:C43,"x")/4</f>
        <v>1</v>
      </c>
      <c r="D44" s="59">
        <f t="shared" ref="D44:P44" si="6">COUNTIF(D40:D43,"x")/4</f>
        <v>1</v>
      </c>
      <c r="E44" s="59">
        <f t="shared" si="6"/>
        <v>1</v>
      </c>
      <c r="F44" s="59">
        <f t="shared" si="6"/>
        <v>0</v>
      </c>
      <c r="G44" s="59">
        <f t="shared" si="6"/>
        <v>0</v>
      </c>
      <c r="H44" s="59">
        <f t="shared" si="6"/>
        <v>0</v>
      </c>
      <c r="I44" s="59">
        <f t="shared" si="6"/>
        <v>0</v>
      </c>
      <c r="J44" s="59">
        <f t="shared" si="6"/>
        <v>0</v>
      </c>
      <c r="K44" s="59">
        <f t="shared" si="6"/>
        <v>0</v>
      </c>
      <c r="L44" s="59">
        <f t="shared" si="6"/>
        <v>0</v>
      </c>
      <c r="M44" s="59">
        <f t="shared" si="6"/>
        <v>0</v>
      </c>
      <c r="N44" s="59">
        <f t="shared" si="6"/>
        <v>0</v>
      </c>
      <c r="O44" s="59">
        <f t="shared" si="6"/>
        <v>0</v>
      </c>
      <c r="P44" s="59">
        <f t="shared" si="6"/>
        <v>0</v>
      </c>
      <c r="Q44" s="55">
        <f>AVERAGE(Q40,Q41,Q42,Q43)</f>
        <v>1</v>
      </c>
    </row>
    <row r="45" spans="1:19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x14ac:dyDescent="0.25">
      <c r="B46" s="10" t="s">
        <v>432</v>
      </c>
      <c r="C46" s="6"/>
      <c r="D46" s="6"/>
      <c r="E46" s="6"/>
      <c r="F46" s="6"/>
      <c r="G46" s="6"/>
      <c r="K46" s="6"/>
      <c r="Q46" s="7"/>
    </row>
    <row r="47" spans="1:19" x14ac:dyDescent="0.25">
      <c r="A47" t="s">
        <v>582</v>
      </c>
      <c r="B47" s="45" t="s">
        <v>128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56">
        <f>COUNTIF(C47:P47,"x")/F91</f>
        <v>0</v>
      </c>
    </row>
    <row r="48" spans="1:19" x14ac:dyDescent="0.25">
      <c r="A48" t="s">
        <v>580</v>
      </c>
      <c r="B48" s="76" t="s">
        <v>484</v>
      </c>
      <c r="C48" s="63" t="s">
        <v>473</v>
      </c>
      <c r="D48" s="63" t="s">
        <v>473</v>
      </c>
      <c r="E48" s="63" t="s">
        <v>473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56">
        <f>COUNTIF(C48:P48,"x")/F91</f>
        <v>1</v>
      </c>
    </row>
    <row r="49" spans="1:17" x14ac:dyDescent="0.25">
      <c r="B49" s="20" t="s">
        <v>337</v>
      </c>
      <c r="C49" s="56">
        <f>COUNTIF(C47:C48,"x")/2</f>
        <v>0.5</v>
      </c>
      <c r="D49" s="56">
        <f t="shared" ref="D49:P49" si="7">COUNTIF(D47:D48,"x")/2</f>
        <v>0.5</v>
      </c>
      <c r="E49" s="56">
        <f t="shared" si="7"/>
        <v>0.5</v>
      </c>
      <c r="F49" s="56">
        <f t="shared" si="7"/>
        <v>0</v>
      </c>
      <c r="G49" s="56">
        <f t="shared" si="7"/>
        <v>0</v>
      </c>
      <c r="H49" s="56">
        <f t="shared" si="7"/>
        <v>0</v>
      </c>
      <c r="I49" s="56">
        <f t="shared" si="7"/>
        <v>0</v>
      </c>
      <c r="J49" s="56">
        <f t="shared" si="7"/>
        <v>0</v>
      </c>
      <c r="K49" s="56">
        <f t="shared" si="7"/>
        <v>0</v>
      </c>
      <c r="L49" s="56">
        <f t="shared" si="7"/>
        <v>0</v>
      </c>
      <c r="M49" s="56">
        <f t="shared" si="7"/>
        <v>0</v>
      </c>
      <c r="N49" s="56">
        <f t="shared" si="7"/>
        <v>0</v>
      </c>
      <c r="O49" s="56">
        <f t="shared" si="7"/>
        <v>0</v>
      </c>
      <c r="P49" s="56">
        <f t="shared" si="7"/>
        <v>0</v>
      </c>
      <c r="Q49" s="55">
        <f>AVERAGE(Q47,Q48)</f>
        <v>0.5</v>
      </c>
    </row>
    <row r="50" spans="1:17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7" ht="48.75" x14ac:dyDescent="0.25">
      <c r="B51" s="30" t="s">
        <v>441</v>
      </c>
      <c r="C51" s="1" t="s">
        <v>622</v>
      </c>
      <c r="D51" s="1" t="s">
        <v>623</v>
      </c>
      <c r="E51" s="1" t="s">
        <v>625</v>
      </c>
      <c r="F51" s="1" t="s">
        <v>370</v>
      </c>
      <c r="G51" s="1" t="s">
        <v>312</v>
      </c>
      <c r="H51" s="1" t="s">
        <v>308</v>
      </c>
      <c r="I51" s="1" t="s">
        <v>596</v>
      </c>
      <c r="J51" s="1" t="s">
        <v>310</v>
      </c>
      <c r="K51" s="1" t="s">
        <v>309</v>
      </c>
      <c r="L51" s="1" t="s">
        <v>320</v>
      </c>
      <c r="M51" s="1" t="s">
        <v>319</v>
      </c>
      <c r="N51" s="1" t="s">
        <v>317</v>
      </c>
      <c r="O51" s="1"/>
      <c r="P51" s="1" t="s">
        <v>313</v>
      </c>
      <c r="Q51" s="1" t="s">
        <v>324</v>
      </c>
    </row>
    <row r="52" spans="1:17" x14ac:dyDescent="0.25">
      <c r="B52" s="10" t="s">
        <v>433</v>
      </c>
      <c r="C52" s="6"/>
      <c r="D52" s="6"/>
      <c r="E52" s="6"/>
      <c r="F52" s="6"/>
      <c r="G52" s="6"/>
      <c r="K52" s="6"/>
    </row>
    <row r="53" spans="1:17" x14ac:dyDescent="0.25">
      <c r="A53" t="s">
        <v>581</v>
      </c>
      <c r="B53" s="45" t="s">
        <v>79</v>
      </c>
      <c r="C53" s="64" t="s">
        <v>473</v>
      </c>
      <c r="D53" s="64" t="s">
        <v>473</v>
      </c>
      <c r="E53" s="64" t="s">
        <v>473</v>
      </c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56">
        <f>COUNTIF(C53:P53,"x")/F91</f>
        <v>1</v>
      </c>
    </row>
    <row r="54" spans="1:17" x14ac:dyDescent="0.25">
      <c r="A54" t="s">
        <v>580</v>
      </c>
      <c r="B54" s="2" t="s">
        <v>481</v>
      </c>
      <c r="C54" s="3" t="s">
        <v>473</v>
      </c>
      <c r="D54" s="3" t="s">
        <v>473</v>
      </c>
      <c r="E54" s="3" t="s">
        <v>473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6">
        <f>COUNTIF(C54:P54,"x")/F91</f>
        <v>1</v>
      </c>
    </row>
    <row r="55" spans="1:17" x14ac:dyDescent="0.25">
      <c r="A55" t="s">
        <v>582</v>
      </c>
      <c r="B55" s="2" t="s">
        <v>316</v>
      </c>
      <c r="C55" s="5" t="s">
        <v>473</v>
      </c>
      <c r="D55" s="5" t="s">
        <v>473</v>
      </c>
      <c r="E55" s="5" t="s">
        <v>473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6">
        <f>COUNTIF(C55:P55,"x")/F91</f>
        <v>1</v>
      </c>
    </row>
    <row r="56" spans="1:17" x14ac:dyDescent="0.25">
      <c r="B56" t="s">
        <v>337</v>
      </c>
      <c r="C56" s="59">
        <f>COUNTIF(C53:C55,"x")/3</f>
        <v>1</v>
      </c>
      <c r="D56" s="59">
        <f t="shared" ref="D56:P56" si="8">COUNTIF(D53:D55,"x")/3</f>
        <v>1</v>
      </c>
      <c r="E56" s="59">
        <f t="shared" si="8"/>
        <v>1</v>
      </c>
      <c r="F56" s="59">
        <f t="shared" si="8"/>
        <v>0</v>
      </c>
      <c r="G56" s="59">
        <f t="shared" si="8"/>
        <v>0</v>
      </c>
      <c r="H56" s="59">
        <f t="shared" si="8"/>
        <v>0</v>
      </c>
      <c r="I56" s="59">
        <f t="shared" si="8"/>
        <v>0</v>
      </c>
      <c r="J56" s="59">
        <f t="shared" si="8"/>
        <v>0</v>
      </c>
      <c r="K56" s="59">
        <f t="shared" si="8"/>
        <v>0</v>
      </c>
      <c r="L56" s="59">
        <f t="shared" si="8"/>
        <v>0</v>
      </c>
      <c r="M56" s="59">
        <f t="shared" si="8"/>
        <v>0</v>
      </c>
      <c r="N56" s="59">
        <f t="shared" si="8"/>
        <v>0</v>
      </c>
      <c r="O56" s="59">
        <f t="shared" si="8"/>
        <v>0</v>
      </c>
      <c r="P56" s="59">
        <f t="shared" si="8"/>
        <v>0</v>
      </c>
      <c r="Q56" s="55">
        <f>AVERAGE(Q53:Q55)</f>
        <v>1</v>
      </c>
    </row>
    <row r="57" spans="1:17" x14ac:dyDescent="0.25">
      <c r="C57" s="7"/>
      <c r="D57" s="7"/>
      <c r="E57" s="7"/>
      <c r="F57" s="7"/>
      <c r="G57" s="7"/>
      <c r="H57" s="7"/>
      <c r="I57" s="7"/>
      <c r="J57" s="7"/>
      <c r="K57" s="7"/>
      <c r="L57" s="7"/>
      <c r="M57" s="47"/>
      <c r="N57" s="7"/>
      <c r="O57" s="7"/>
      <c r="P57" s="7"/>
    </row>
    <row r="58" spans="1:17" x14ac:dyDescent="0.25">
      <c r="B58" s="10" t="s">
        <v>434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48"/>
      <c r="N58" s="14"/>
      <c r="O58" s="14"/>
      <c r="P58" s="14"/>
    </row>
    <row r="59" spans="1:17" x14ac:dyDescent="0.25">
      <c r="A59" t="s">
        <v>581</v>
      </c>
      <c r="B59" s="45" t="s">
        <v>118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56">
        <f>COUNTIF(C59:P59,"x")/F91</f>
        <v>0</v>
      </c>
    </row>
    <row r="60" spans="1:17" x14ac:dyDescent="0.25">
      <c r="A60" t="s">
        <v>580</v>
      </c>
      <c r="B60" s="2" t="s">
        <v>481</v>
      </c>
      <c r="C60" s="5" t="s">
        <v>473</v>
      </c>
      <c r="D60" s="5" t="s">
        <v>473</v>
      </c>
      <c r="E60" s="5" t="s">
        <v>473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6">
        <f>COUNTIF(C60:P60,"x")/F91</f>
        <v>1</v>
      </c>
    </row>
    <row r="61" spans="1:17" x14ac:dyDescent="0.25">
      <c r="A61" t="s">
        <v>582</v>
      </c>
      <c r="B61" s="137" t="s">
        <v>602</v>
      </c>
      <c r="C61" s="5"/>
      <c r="D61" s="5" t="s">
        <v>473</v>
      </c>
      <c r="E61" s="5" t="s">
        <v>473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6">
        <f>COUNTIF(C61:P61,"x")/F91</f>
        <v>0.66666666666666663</v>
      </c>
    </row>
    <row r="62" spans="1:17" x14ac:dyDescent="0.25">
      <c r="B62" t="s">
        <v>337</v>
      </c>
      <c r="C62" s="59">
        <f>COUNTIF(C59:C61,"x")/3</f>
        <v>0.33333333333333331</v>
      </c>
      <c r="D62" s="59">
        <f t="shared" ref="D62:P62" si="9">COUNTIF(D59:D61,"x")/3</f>
        <v>0.66666666666666663</v>
      </c>
      <c r="E62" s="59">
        <f t="shared" si="9"/>
        <v>0.66666666666666663</v>
      </c>
      <c r="F62" s="59">
        <f t="shared" si="9"/>
        <v>0</v>
      </c>
      <c r="G62" s="59">
        <f t="shared" si="9"/>
        <v>0</v>
      </c>
      <c r="H62" s="59">
        <f t="shared" si="9"/>
        <v>0</v>
      </c>
      <c r="I62" s="59">
        <f t="shared" si="9"/>
        <v>0</v>
      </c>
      <c r="J62" s="59">
        <f t="shared" si="9"/>
        <v>0</v>
      </c>
      <c r="K62" s="59">
        <f t="shared" si="9"/>
        <v>0</v>
      </c>
      <c r="L62" s="59">
        <f t="shared" si="9"/>
        <v>0</v>
      </c>
      <c r="M62" s="59">
        <f t="shared" si="9"/>
        <v>0</v>
      </c>
      <c r="N62" s="59">
        <f t="shared" si="9"/>
        <v>0</v>
      </c>
      <c r="O62" s="59">
        <f t="shared" si="9"/>
        <v>0</v>
      </c>
      <c r="P62" s="59">
        <f t="shared" si="9"/>
        <v>0</v>
      </c>
      <c r="Q62" s="55">
        <f>AVERAGE(Q59,Q60)</f>
        <v>0.5</v>
      </c>
    </row>
    <row r="63" spans="1:17" x14ac:dyDescent="0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7" x14ac:dyDescent="0.25">
      <c r="B64" s="10" t="s">
        <v>435</v>
      </c>
      <c r="C64" s="6"/>
      <c r="D64" s="6"/>
      <c r="E64" s="6"/>
      <c r="F64" s="6"/>
      <c r="G64" s="6"/>
      <c r="K64" s="6"/>
      <c r="Q64" s="7"/>
    </row>
    <row r="65" spans="1:17" x14ac:dyDescent="0.25">
      <c r="A65" t="s">
        <v>580</v>
      </c>
      <c r="B65" s="89" t="s">
        <v>549</v>
      </c>
      <c r="C65" s="92" t="s">
        <v>473</v>
      </c>
      <c r="D65" s="92" t="s">
        <v>473</v>
      </c>
      <c r="E65" s="92" t="s">
        <v>473</v>
      </c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84">
        <f>COUNTIF(C65:P65,"x")/F91</f>
        <v>1</v>
      </c>
    </row>
    <row r="66" spans="1:17" x14ac:dyDescent="0.25">
      <c r="A66" t="s">
        <v>582</v>
      </c>
      <c r="B66" s="50" t="s">
        <v>277</v>
      </c>
      <c r="C66" s="77" t="s">
        <v>473</v>
      </c>
      <c r="D66" s="77" t="s">
        <v>473</v>
      </c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59">
        <f>COUNTIF(C66:P66,"x")/F91</f>
        <v>0.66666666666666663</v>
      </c>
    </row>
    <row r="67" spans="1:17" x14ac:dyDescent="0.25">
      <c r="B67" s="20" t="s">
        <v>337</v>
      </c>
      <c r="C67" s="59">
        <f>COUNTIF(C65:C66,"x")/2</f>
        <v>1</v>
      </c>
      <c r="D67" s="59">
        <f t="shared" ref="D67:P67" si="10">COUNTIF(D65:D66,"x")/2</f>
        <v>1</v>
      </c>
      <c r="E67" s="59">
        <f t="shared" si="10"/>
        <v>0.5</v>
      </c>
      <c r="F67" s="59">
        <f t="shared" si="10"/>
        <v>0</v>
      </c>
      <c r="G67" s="59">
        <f t="shared" si="10"/>
        <v>0</v>
      </c>
      <c r="H67" s="59">
        <f t="shared" si="10"/>
        <v>0</v>
      </c>
      <c r="I67" s="59">
        <f t="shared" si="10"/>
        <v>0</v>
      </c>
      <c r="J67" s="59">
        <f t="shared" si="10"/>
        <v>0</v>
      </c>
      <c r="K67" s="59">
        <f t="shared" si="10"/>
        <v>0</v>
      </c>
      <c r="L67" s="59">
        <f t="shared" si="10"/>
        <v>0</v>
      </c>
      <c r="M67" s="59">
        <f t="shared" si="10"/>
        <v>0</v>
      </c>
      <c r="N67" s="59">
        <f t="shared" si="10"/>
        <v>0</v>
      </c>
      <c r="O67" s="59">
        <f t="shared" si="10"/>
        <v>0</v>
      </c>
      <c r="P67" s="59">
        <f t="shared" si="10"/>
        <v>0</v>
      </c>
      <c r="Q67" s="55">
        <f>AVERAGE(Q65,Q66)</f>
        <v>0.83333333333333326</v>
      </c>
    </row>
    <row r="68" spans="1:17" x14ac:dyDescent="0.25">
      <c r="B68" s="31"/>
      <c r="C68" s="27"/>
      <c r="D68" s="27"/>
      <c r="E68" s="27"/>
      <c r="F68" s="27"/>
      <c r="G68" s="27"/>
      <c r="H68" s="21"/>
      <c r="I68" s="21"/>
      <c r="J68" s="21"/>
      <c r="K68" s="36"/>
      <c r="L68" s="21"/>
      <c r="M68" s="21"/>
      <c r="N68" s="21"/>
      <c r="O68" s="21"/>
      <c r="P68" s="21"/>
      <c r="Q68" s="7"/>
    </row>
    <row r="69" spans="1:17" x14ac:dyDescent="0.25">
      <c r="B69" s="10" t="s">
        <v>436</v>
      </c>
      <c r="C69" s="25"/>
      <c r="D69" s="25"/>
      <c r="E69" s="25"/>
      <c r="F69" s="25"/>
      <c r="G69" s="25"/>
      <c r="H69" s="22"/>
      <c r="I69" s="22"/>
      <c r="J69" s="22"/>
      <c r="K69" s="37"/>
      <c r="L69" s="22"/>
      <c r="M69" s="22"/>
      <c r="N69" s="22"/>
      <c r="O69" s="22"/>
      <c r="P69" s="22"/>
      <c r="Q69" s="14"/>
    </row>
    <row r="70" spans="1:17" x14ac:dyDescent="0.25">
      <c r="A70" t="s">
        <v>580</v>
      </c>
      <c r="B70" s="50" t="s">
        <v>484</v>
      </c>
      <c r="C70" s="63" t="s">
        <v>473</v>
      </c>
      <c r="D70" s="63" t="s">
        <v>473</v>
      </c>
      <c r="E70" s="63" t="s">
        <v>473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56">
        <f>COUNTIF(C70:P70,"x")/F91</f>
        <v>1</v>
      </c>
    </row>
    <row r="71" spans="1:17" x14ac:dyDescent="0.25">
      <c r="A71" t="s">
        <v>581</v>
      </c>
      <c r="B71" s="50" t="s">
        <v>216</v>
      </c>
      <c r="C71" s="63" t="s">
        <v>473</v>
      </c>
      <c r="D71" s="63" t="s">
        <v>473</v>
      </c>
      <c r="E71" s="63" t="s">
        <v>473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56">
        <f>COUNTIF(C71:P71,"x")/F91</f>
        <v>1</v>
      </c>
    </row>
    <row r="72" spans="1:17" x14ac:dyDescent="0.25">
      <c r="A72" t="s">
        <v>582</v>
      </c>
      <c r="B72" s="45" t="s">
        <v>286</v>
      </c>
      <c r="C72" s="68" t="s">
        <v>473</v>
      </c>
      <c r="D72" s="68" t="s">
        <v>473</v>
      </c>
      <c r="E72" s="68" t="s">
        <v>473</v>
      </c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56">
        <f>COUNTIF(C72:P72,"x")/F91</f>
        <v>1</v>
      </c>
    </row>
    <row r="73" spans="1:17" x14ac:dyDescent="0.25">
      <c r="B73" t="s">
        <v>337</v>
      </c>
      <c r="C73" s="59">
        <f>COUNTIF(C70:C72,"x")/3</f>
        <v>1</v>
      </c>
      <c r="D73" s="59">
        <f t="shared" ref="D73:P73" si="11">COUNTIF(D70:D72,"x")/3</f>
        <v>1</v>
      </c>
      <c r="E73" s="59">
        <f t="shared" si="11"/>
        <v>1</v>
      </c>
      <c r="F73" s="59">
        <f t="shared" si="11"/>
        <v>0</v>
      </c>
      <c r="G73" s="59">
        <f t="shared" si="11"/>
        <v>0</v>
      </c>
      <c r="H73" s="59">
        <f t="shared" si="11"/>
        <v>0</v>
      </c>
      <c r="I73" s="59">
        <f t="shared" si="11"/>
        <v>0</v>
      </c>
      <c r="J73" s="59">
        <f t="shared" si="11"/>
        <v>0</v>
      </c>
      <c r="K73" s="59">
        <f t="shared" si="11"/>
        <v>0</v>
      </c>
      <c r="L73" s="59">
        <f t="shared" si="11"/>
        <v>0</v>
      </c>
      <c r="M73" s="59">
        <f t="shared" si="11"/>
        <v>0</v>
      </c>
      <c r="N73" s="59">
        <f t="shared" si="11"/>
        <v>0</v>
      </c>
      <c r="O73" s="59">
        <f t="shared" si="11"/>
        <v>0</v>
      </c>
      <c r="P73" s="59">
        <f t="shared" si="11"/>
        <v>0</v>
      </c>
      <c r="Q73" s="55">
        <f>AVERAGE(Q70:Q72)</f>
        <v>1</v>
      </c>
    </row>
    <row r="74" spans="1:17" x14ac:dyDescent="0.25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7" x14ac:dyDescent="0.25">
      <c r="B75" t="s">
        <v>345</v>
      </c>
      <c r="C75" s="15">
        <f>COUNTIF(C4:C72,"x")</f>
        <v>28</v>
      </c>
      <c r="D75" s="15">
        <f t="shared" ref="D75:P75" si="12">COUNTIF(D4:D71,"x")</f>
        <v>30</v>
      </c>
      <c r="E75" s="15">
        <f t="shared" si="12"/>
        <v>30</v>
      </c>
      <c r="F75" s="15">
        <f t="shared" si="12"/>
        <v>0</v>
      </c>
      <c r="G75" s="15">
        <f t="shared" si="12"/>
        <v>0</v>
      </c>
      <c r="H75" s="15">
        <f t="shared" si="12"/>
        <v>0</v>
      </c>
      <c r="I75" s="15">
        <f t="shared" si="12"/>
        <v>0</v>
      </c>
      <c r="J75" s="15">
        <f t="shared" si="12"/>
        <v>0</v>
      </c>
      <c r="K75" s="15">
        <f t="shared" si="12"/>
        <v>0</v>
      </c>
      <c r="L75" s="15">
        <f t="shared" si="12"/>
        <v>0</v>
      </c>
      <c r="M75" s="15">
        <f t="shared" si="12"/>
        <v>0</v>
      </c>
      <c r="N75" s="15">
        <f t="shared" si="12"/>
        <v>0</v>
      </c>
      <c r="O75" s="15">
        <f t="shared" si="12"/>
        <v>0</v>
      </c>
      <c r="P75" s="15">
        <f t="shared" si="12"/>
        <v>0</v>
      </c>
    </row>
    <row r="76" spans="1:17" x14ac:dyDescent="0.25">
      <c r="B76" s="112" t="s">
        <v>437</v>
      </c>
      <c r="C76" s="113">
        <f>COUNTIF(C4:C72,"x")/J91</f>
        <v>0.77777777777777779</v>
      </c>
      <c r="D76" s="113">
        <f>COUNTIF(D4:D71,"x")/J91</f>
        <v>0.83333333333333337</v>
      </c>
      <c r="E76" s="113">
        <f>COUNTIF(E4:E71,"x")/J91</f>
        <v>0.83333333333333337</v>
      </c>
      <c r="F76" s="113">
        <f>COUNTIF(F4:F71,"x")/J91</f>
        <v>0</v>
      </c>
      <c r="G76" s="113">
        <f>COUNTIF(G4:G71,"x")/J91</f>
        <v>0</v>
      </c>
      <c r="H76" s="113">
        <f>COUNTIF(H4:H71,"x")/J91</f>
        <v>0</v>
      </c>
      <c r="I76" s="113">
        <f>COUNTIF(I4:I71,"x")/J91</f>
        <v>0</v>
      </c>
      <c r="J76" s="113">
        <f>COUNTIF(J4:J71,"x")/J91</f>
        <v>0</v>
      </c>
      <c r="K76" s="113">
        <f>COUNTIF(K4:K71,"x")/J91</f>
        <v>0</v>
      </c>
      <c r="L76" s="113">
        <f>COUNTIF(L4:L71,"x")/J91</f>
        <v>0</v>
      </c>
      <c r="M76" s="113">
        <f>COUNTIF(M4:M71,"x")/J91</f>
        <v>0</v>
      </c>
      <c r="N76" s="113">
        <f>COUNTIF(N4:N71,"x")/J91</f>
        <v>0</v>
      </c>
      <c r="O76" s="113">
        <f>COUNTIF(O4:O71,"x")/J91</f>
        <v>0</v>
      </c>
      <c r="P76" s="113">
        <f>COUNTIF(P4:P71,"x")/J91</f>
        <v>0</v>
      </c>
    </row>
    <row r="77" spans="1:17" x14ac:dyDescent="0.25">
      <c r="B77" s="112" t="s">
        <v>478</v>
      </c>
      <c r="C77" s="113">
        <f>AVERAGE('Region 1'!C76,'Region 2'!C81,'Region 3'!C72,'Region 4'!C74,'Region 5'!C71,'Region 6'!C81,'Region 7'!C94,'Region 8'!C90,'Region 9'!C56,'Region 10'!C55,'Region 11'!C48)</f>
        <v>0.8219782929300451</v>
      </c>
      <c r="D77" s="113">
        <f>AVERAGE('Region 1'!D76,'Region 2'!D81,'Region 3'!D72,'Region 4'!D74,'Region 5'!D71,'Region 6'!D81,'Region 7'!D94,'Region 8'!D90,'Region 9'!D56,'Region 10'!D55,'Region 11'!D48)</f>
        <v>0.91664361837225916</v>
      </c>
      <c r="E77" s="113">
        <f>AVERAGE('Region 1'!E76,'Region 2'!E81,'Region 3'!E72,'Region 4'!E74,'Region 5'!E71,'Region 6'!E81,'Region 7'!E94,'Region 8'!E90,'Region 9'!E56,'Region 10'!E55,'Region 11'!E48)</f>
        <v>0.88510223873584382</v>
      </c>
      <c r="F77" s="113">
        <f>AVERAGE('Region 1'!F76,'Region 2'!F81,'Region 3'!F72,'Region 4'!F74,'Region 5'!F71,'Region 6'!F81,'Region 7'!F94,'Region 8'!F90,'Region 9'!F56,'Region 10'!F55,'Region 11'!F48)</f>
        <v>0</v>
      </c>
      <c r="G77" s="113">
        <f>AVERAGE('Region 1'!G76,'Region 2'!G81,'Region 3'!G72,'Region 4'!G74,'Region 5'!G71,'Region 6'!G81,'Region 7'!G94,'Region 8'!G90,'Region 9'!G56,'Region 10'!G55,'Region 11'!G48)</f>
        <v>0</v>
      </c>
      <c r="H77" s="113">
        <f>AVERAGE('Region 1'!H76,'Region 2'!H81,'Region 3'!H72,'Region 4'!H74,'Region 5'!H71,'Region 6'!H81,'Region 7'!H94,'Region 8'!H90,'Region 9'!H56,'Region 10'!H55,'Region 11'!H48)</f>
        <v>0</v>
      </c>
      <c r="I77" s="113">
        <f>AVERAGE('Region 1'!I76,'Region 2'!I81,'Region 3'!I72,'Region 4'!I74,'Region 5'!I71,'Region 6'!I81,'Region 7'!I94,'Region 8'!I90,'Region 9'!I56,'Region 10'!I55,'Region 11'!I48)</f>
        <v>0</v>
      </c>
      <c r="J77" s="113">
        <f>AVERAGE('Region 1'!J76,'Region 2'!J81,'Region 3'!J72,'Region 4'!J74,'Region 5'!J71,'Region 6'!J81,'Region 7'!J94,'Region 8'!J90,'Region 9'!J56,'Region 10'!J55,'Region 11'!J48)</f>
        <v>0</v>
      </c>
      <c r="K77" s="113">
        <f>AVERAGE('Region 1'!K76,'Region 2'!K81,'Region 3'!K72,'Region 4'!K74,'Region 5'!K71,'Region 6'!K81,'Region 7'!K94,'Region 8'!K90,'Region 9'!K56,'Region 10'!K55,'Region 11'!K48)</f>
        <v>0</v>
      </c>
      <c r="L77" s="113">
        <f>AVERAGE('Region 1'!L76,'Region 2'!L81,'Region 3'!L72,'Region 4'!L74,'Region 5'!L71,'Region 6'!L81,'Region 7'!L94,'Region 8'!L90,'Region 9'!L56,'Region 10'!L55,'Region 11'!L48)</f>
        <v>0</v>
      </c>
      <c r="M77" s="113">
        <f>AVERAGE('Region 1'!M76,'Region 2'!M81,'Region 3'!M72,'Region 4'!M74,'Region 5'!M71,'Region 6'!M81,'Region 7'!M94,'Region 8'!M90,'Region 9'!M56,'Region 10'!M55,'Region 11'!M48)</f>
        <v>0</v>
      </c>
      <c r="N77" s="113">
        <f>AVERAGE('Region 1'!N76,'Region 2'!N81,'Region 3'!N72,'Region 4'!N74,'Region 5'!N71,'Region 6'!N81,'Region 7'!N94,'Region 8'!N90,'Region 9'!N56,'Region 10'!N55,'Region 11'!N48)</f>
        <v>0</v>
      </c>
      <c r="O77" s="113">
        <f>AVERAGE('Region 1'!O76,'Region 2'!O81,'Region 3'!O72,'Region 4'!O74,'Region 5'!O71,'Region 6'!O81,'Region 7'!O94,'Region 8'!O90,'Region 9'!O56,'Region 10'!O55,'Region 11'!O48)</f>
        <v>0</v>
      </c>
      <c r="P77" s="113">
        <f>AVERAGE('Region 1'!P76,'Region 2'!P81,'Region 3'!P72,'Region 4'!P74,'Region 5'!P71,'Region 6'!P81,'Region 7'!P94,'Region 8'!P90,'Region 9'!P56,'Region 10'!P55,'Region 11'!O48)</f>
        <v>0</v>
      </c>
    </row>
    <row r="78" spans="1:17" x14ac:dyDescent="0.25"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</row>
    <row r="79" spans="1:17" x14ac:dyDescent="0.25">
      <c r="B79" s="17" t="s">
        <v>583</v>
      </c>
      <c r="C79" s="135">
        <f>COUNTIFS(C4:C72,"x", A4:A72,"l")</f>
        <v>9</v>
      </c>
      <c r="D79" s="135">
        <f>COUNTIFS(D4:D72,"x", A4:A72,"l")</f>
        <v>11</v>
      </c>
      <c r="E79" s="135">
        <f>COUNTIFS(E4:E72,"x", A4:A72,"l")</f>
        <v>12</v>
      </c>
      <c r="F79" s="135">
        <f>COUNTIFS(F4:F72,"x", A4:A72,"l")</f>
        <v>0</v>
      </c>
      <c r="G79" s="135">
        <f>COUNTIFS(G4:G72,"x", A4:A72,"l")</f>
        <v>0</v>
      </c>
      <c r="H79" s="135">
        <f>COUNTIFS(H4:H72,"x", A4:A72,"l")</f>
        <v>0</v>
      </c>
      <c r="I79" s="135">
        <f>COUNTIFS(I4:I72,"x", A4:A72,"l")</f>
        <v>0</v>
      </c>
      <c r="J79" s="135">
        <f>COUNTIFS(J4:J72,"x", A4:A72,"l")</f>
        <v>0</v>
      </c>
      <c r="K79" s="135">
        <f>COUNTIFS(K4:K72,"x", A4:A72,"l")</f>
        <v>0</v>
      </c>
      <c r="L79" s="135">
        <f>COUNTIFS(L4:L72,"x", A4:A72,"l")</f>
        <v>0</v>
      </c>
      <c r="M79" s="135">
        <f>COUNTIFS(M4:M72,"x", A4:A72,"l")</f>
        <v>0</v>
      </c>
      <c r="N79" s="135">
        <f>COUNTIFS(N4:N72,"x", A4:A72,"l")</f>
        <v>0</v>
      </c>
      <c r="O79" s="135">
        <f>COUNTIFS(O4:O72,"x", B4:B72,"l")</f>
        <v>0</v>
      </c>
      <c r="P79" s="135">
        <f>COUNTIFS(P4:P72,"x", A4:A72,"l")</f>
        <v>0</v>
      </c>
    </row>
    <row r="80" spans="1:17" x14ac:dyDescent="0.25">
      <c r="B80" s="17" t="s">
        <v>587</v>
      </c>
      <c r="C80" s="135">
        <f>COUNTIF(A3:A72,"l")</f>
        <v>14</v>
      </c>
      <c r="D80" s="135">
        <f t="shared" ref="D80:P80" si="13">$C$80</f>
        <v>14</v>
      </c>
      <c r="E80" s="135">
        <f t="shared" si="13"/>
        <v>14</v>
      </c>
      <c r="F80" s="135">
        <f t="shared" si="13"/>
        <v>14</v>
      </c>
      <c r="G80" s="135">
        <f t="shared" si="13"/>
        <v>14</v>
      </c>
      <c r="H80" s="135">
        <f t="shared" si="13"/>
        <v>14</v>
      </c>
      <c r="I80" s="135">
        <f t="shared" si="13"/>
        <v>14</v>
      </c>
      <c r="J80" s="135">
        <f t="shared" si="13"/>
        <v>14</v>
      </c>
      <c r="K80" s="135">
        <f t="shared" si="13"/>
        <v>14</v>
      </c>
      <c r="L80" s="135">
        <f t="shared" si="13"/>
        <v>14</v>
      </c>
      <c r="M80" s="135">
        <f t="shared" si="13"/>
        <v>14</v>
      </c>
      <c r="N80" s="135">
        <f t="shared" si="13"/>
        <v>14</v>
      </c>
      <c r="O80" s="135">
        <f t="shared" si="13"/>
        <v>14</v>
      </c>
      <c r="P80" s="135">
        <f t="shared" si="13"/>
        <v>14</v>
      </c>
    </row>
    <row r="81" spans="2:17" x14ac:dyDescent="0.25">
      <c r="B81" s="17" t="s">
        <v>588</v>
      </c>
      <c r="C81" s="56">
        <f>C79/C80</f>
        <v>0.6428571428571429</v>
      </c>
      <c r="D81" s="56">
        <f>D79/D80</f>
        <v>0.7857142857142857</v>
      </c>
      <c r="E81" s="56">
        <f>E79/E80</f>
        <v>0.8571428571428571</v>
      </c>
      <c r="F81" s="56">
        <f t="shared" ref="F81:P81" si="14">F79/F80</f>
        <v>0</v>
      </c>
      <c r="G81" s="56">
        <f t="shared" si="14"/>
        <v>0</v>
      </c>
      <c r="H81" s="56">
        <f t="shared" si="14"/>
        <v>0</v>
      </c>
      <c r="I81" s="56">
        <f t="shared" si="14"/>
        <v>0</v>
      </c>
      <c r="J81" s="56">
        <f t="shared" si="14"/>
        <v>0</v>
      </c>
      <c r="K81" s="56">
        <f t="shared" si="14"/>
        <v>0</v>
      </c>
      <c r="L81" s="56">
        <f t="shared" si="14"/>
        <v>0</v>
      </c>
      <c r="M81" s="56">
        <f t="shared" si="14"/>
        <v>0</v>
      </c>
      <c r="N81" s="56">
        <f t="shared" si="14"/>
        <v>0</v>
      </c>
      <c r="O81" s="56">
        <f t="shared" ref="O81" si="15">O79/O80</f>
        <v>0</v>
      </c>
      <c r="P81" s="56">
        <f t="shared" si="14"/>
        <v>0</v>
      </c>
    </row>
    <row r="82" spans="2:17" x14ac:dyDescent="0.25">
      <c r="C82" s="7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</row>
    <row r="83" spans="2:17" x14ac:dyDescent="0.25">
      <c r="B83" s="17" t="s">
        <v>584</v>
      </c>
      <c r="C83" s="135">
        <f>COUNTIFS(C4:C73,"x", A4:A73,"c")</f>
        <v>7</v>
      </c>
      <c r="D83" s="135">
        <f>COUNTIFS(D4:D73,"x", A4:A73,"c")</f>
        <v>8</v>
      </c>
      <c r="E83" s="135">
        <f>COUNTIFS(E4:E73,"x", $A4:$A73,"c")</f>
        <v>7</v>
      </c>
      <c r="F83" s="135">
        <f t="shared" ref="F83:P83" si="16">COUNTIFS(F4:F73,"x", $A4:$A73,"c")</f>
        <v>0</v>
      </c>
      <c r="G83" s="135">
        <f t="shared" si="16"/>
        <v>0</v>
      </c>
      <c r="H83" s="135">
        <f t="shared" si="16"/>
        <v>0</v>
      </c>
      <c r="I83" s="135">
        <f t="shared" si="16"/>
        <v>0</v>
      </c>
      <c r="J83" s="135">
        <f t="shared" si="16"/>
        <v>0</v>
      </c>
      <c r="K83" s="135">
        <f t="shared" si="16"/>
        <v>0</v>
      </c>
      <c r="L83" s="135">
        <f t="shared" si="16"/>
        <v>0</v>
      </c>
      <c r="M83" s="135">
        <f t="shared" si="16"/>
        <v>0</v>
      </c>
      <c r="N83" s="135">
        <f t="shared" si="16"/>
        <v>0</v>
      </c>
      <c r="O83" s="135">
        <f t="shared" ref="O83" si="17">COUNTIFS(O4:O73,"x", $A4:$A73,"c")</f>
        <v>0</v>
      </c>
      <c r="P83" s="135">
        <f t="shared" si="16"/>
        <v>0</v>
      </c>
    </row>
    <row r="84" spans="2:17" x14ac:dyDescent="0.25">
      <c r="B84" s="17" t="s">
        <v>589</v>
      </c>
      <c r="C84" s="135">
        <f>COUNTIF( A3:A73,"c")</f>
        <v>10</v>
      </c>
      <c r="D84" s="135">
        <f>COUNTIF( A4:A73,"c")</f>
        <v>10</v>
      </c>
      <c r="E84" s="135">
        <f>COUNTIF( $A4:A73,"c")</f>
        <v>10</v>
      </c>
      <c r="F84" s="135">
        <f>COUNTIF( $A4:B73,"c")</f>
        <v>10</v>
      </c>
      <c r="G84" s="135">
        <f>COUNTIF( $A4:C73,"c")</f>
        <v>10</v>
      </c>
      <c r="H84" s="135">
        <f>COUNTIF( $A4:E73,"c")</f>
        <v>10</v>
      </c>
      <c r="I84" s="135">
        <f>COUNTIF( $A4:F73,"c")</f>
        <v>10</v>
      </c>
      <c r="J84" s="135">
        <f>COUNTIF( $A4:G73,"c")</f>
        <v>10</v>
      </c>
      <c r="K84" s="135">
        <f>COUNTIF( $A4:G73,"c")</f>
        <v>10</v>
      </c>
      <c r="L84" s="135">
        <f>COUNTIF( $A4:H73,"c")</f>
        <v>10</v>
      </c>
      <c r="M84" s="135">
        <f>COUNTIF( $A4:I73,"c")</f>
        <v>10</v>
      </c>
      <c r="N84" s="135">
        <f>COUNTIF( $A4:J73,"c")</f>
        <v>10</v>
      </c>
      <c r="O84" s="135">
        <f>COUNTIF( $A4:K73,"c")</f>
        <v>10</v>
      </c>
      <c r="P84" s="135">
        <f>COUNTIF( $A4:L73,"c")</f>
        <v>10</v>
      </c>
    </row>
    <row r="85" spans="2:17" x14ac:dyDescent="0.25">
      <c r="B85" s="17" t="s">
        <v>590</v>
      </c>
      <c r="C85" s="56">
        <f>C83/C84</f>
        <v>0.7</v>
      </c>
      <c r="D85" s="56">
        <f>D83/D84</f>
        <v>0.8</v>
      </c>
      <c r="E85" s="56">
        <f t="shared" ref="E85:F85" si="18">E83/E84</f>
        <v>0.7</v>
      </c>
      <c r="F85" s="56">
        <f t="shared" si="18"/>
        <v>0</v>
      </c>
      <c r="G85" s="56">
        <f t="shared" ref="G85" si="19">G83/G84</f>
        <v>0</v>
      </c>
      <c r="H85" s="56">
        <f t="shared" ref="H85" si="20">H83/H84</f>
        <v>0</v>
      </c>
      <c r="I85" s="56">
        <f t="shared" ref="I85" si="21">I83/I84</f>
        <v>0</v>
      </c>
      <c r="J85" s="56">
        <f t="shared" ref="J85" si="22">J83/J84</f>
        <v>0</v>
      </c>
      <c r="K85" s="56">
        <f t="shared" ref="K85" si="23">K83/K84</f>
        <v>0</v>
      </c>
      <c r="L85" s="56">
        <f t="shared" ref="L85" si="24">L83/L84</f>
        <v>0</v>
      </c>
      <c r="M85" s="56">
        <f t="shared" ref="M85" si="25">M83/M84</f>
        <v>0</v>
      </c>
      <c r="N85" s="56">
        <f t="shared" ref="N85:O85" si="26">N83/N84</f>
        <v>0</v>
      </c>
      <c r="O85" s="56">
        <f t="shared" si="26"/>
        <v>0</v>
      </c>
      <c r="P85" s="56">
        <f t="shared" ref="P85" si="27">P83/P84</f>
        <v>0</v>
      </c>
    </row>
    <row r="86" spans="2:17" x14ac:dyDescent="0.25">
      <c r="C86" s="7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</row>
    <row r="87" spans="2:17" x14ac:dyDescent="0.25">
      <c r="B87" s="17" t="s">
        <v>585</v>
      </c>
      <c r="C87" s="135">
        <f>COUNTIFS(C4:C77,"x", A4:A77,"s")</f>
        <v>12</v>
      </c>
      <c r="D87" s="135">
        <f>COUNTIFS(C4:C77,"x", $A4:$A77,"s")</f>
        <v>12</v>
      </c>
      <c r="E87" s="135">
        <f t="shared" ref="E87" si="28">COUNTIFS(D4:D77,"x", $A4:$A77,"s")</f>
        <v>12</v>
      </c>
      <c r="F87" s="135">
        <f>COUNTIFS(F4:F77,"x", $A4:$A77,"s")</f>
        <v>0</v>
      </c>
      <c r="G87" s="135">
        <f t="shared" ref="G87:P87" si="29">COUNTIFS(G4:G77,"x", $A4:$A77,"s")</f>
        <v>0</v>
      </c>
      <c r="H87" s="135">
        <f t="shared" si="29"/>
        <v>0</v>
      </c>
      <c r="I87" s="135">
        <f t="shared" si="29"/>
        <v>0</v>
      </c>
      <c r="J87" s="135">
        <f t="shared" si="29"/>
        <v>0</v>
      </c>
      <c r="K87" s="135">
        <f t="shared" si="29"/>
        <v>0</v>
      </c>
      <c r="L87" s="135">
        <f t="shared" si="29"/>
        <v>0</v>
      </c>
      <c r="M87" s="135">
        <f t="shared" si="29"/>
        <v>0</v>
      </c>
      <c r="N87" s="135">
        <f t="shared" si="29"/>
        <v>0</v>
      </c>
      <c r="O87" s="135">
        <f t="shared" ref="O87" si="30">COUNTIFS(O4:O77,"x", $A4:$A77,"s")</f>
        <v>0</v>
      </c>
      <c r="P87" s="135">
        <f t="shared" si="29"/>
        <v>0</v>
      </c>
    </row>
    <row r="88" spans="2:17" x14ac:dyDescent="0.25">
      <c r="B88" s="17" t="s">
        <v>591</v>
      </c>
      <c r="C88" s="135">
        <f>COUNTIF( A3:A77,"s")</f>
        <v>12</v>
      </c>
      <c r="D88" s="135">
        <f>COUNTIF($A4:$A77,"s")</f>
        <v>12</v>
      </c>
      <c r="E88" s="135">
        <f t="shared" ref="E88:P88" si="31">COUNTIF($A4:$A77,"s")</f>
        <v>12</v>
      </c>
      <c r="F88" s="135">
        <f t="shared" si="31"/>
        <v>12</v>
      </c>
      <c r="G88" s="135">
        <f t="shared" si="31"/>
        <v>12</v>
      </c>
      <c r="H88" s="135">
        <f t="shared" si="31"/>
        <v>12</v>
      </c>
      <c r="I88" s="135">
        <f t="shared" si="31"/>
        <v>12</v>
      </c>
      <c r="J88" s="135">
        <f t="shared" si="31"/>
        <v>12</v>
      </c>
      <c r="K88" s="135">
        <f t="shared" si="31"/>
        <v>12</v>
      </c>
      <c r="L88" s="135">
        <f t="shared" si="31"/>
        <v>12</v>
      </c>
      <c r="M88" s="135">
        <f t="shared" si="31"/>
        <v>12</v>
      </c>
      <c r="N88" s="135">
        <f t="shared" si="31"/>
        <v>12</v>
      </c>
      <c r="O88" s="135">
        <f t="shared" ref="O88" si="32">COUNTIF($A4:$A77,"s")</f>
        <v>12</v>
      </c>
      <c r="P88" s="135">
        <f t="shared" si="31"/>
        <v>12</v>
      </c>
    </row>
    <row r="89" spans="2:17" x14ac:dyDescent="0.25">
      <c r="B89" s="17" t="s">
        <v>592</v>
      </c>
      <c r="C89" s="56">
        <f>C87/C88</f>
        <v>1</v>
      </c>
      <c r="D89" s="56">
        <f>D87/D88</f>
        <v>1</v>
      </c>
      <c r="E89" s="56">
        <f t="shared" ref="E89:P89" si="33">E87/E88</f>
        <v>1</v>
      </c>
      <c r="F89" s="56">
        <f t="shared" si="33"/>
        <v>0</v>
      </c>
      <c r="G89" s="56">
        <f t="shared" si="33"/>
        <v>0</v>
      </c>
      <c r="H89" s="56">
        <f t="shared" si="33"/>
        <v>0</v>
      </c>
      <c r="I89" s="56">
        <f t="shared" si="33"/>
        <v>0</v>
      </c>
      <c r="J89" s="56">
        <f t="shared" si="33"/>
        <v>0</v>
      </c>
      <c r="K89" s="56">
        <f t="shared" si="33"/>
        <v>0</v>
      </c>
      <c r="L89" s="56">
        <f t="shared" si="33"/>
        <v>0</v>
      </c>
      <c r="M89" s="56">
        <f t="shared" si="33"/>
        <v>0</v>
      </c>
      <c r="N89" s="56">
        <f t="shared" si="33"/>
        <v>0</v>
      </c>
      <c r="O89" s="56">
        <f t="shared" ref="O89" si="34">O87/O88</f>
        <v>0</v>
      </c>
      <c r="P89" s="56">
        <f t="shared" si="33"/>
        <v>0</v>
      </c>
    </row>
    <row r="90" spans="2:17" x14ac:dyDescent="0.25">
      <c r="C90" s="7"/>
      <c r="D90" s="7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</row>
    <row r="91" spans="2:17" x14ac:dyDescent="0.25">
      <c r="B91" s="11" t="s">
        <v>469</v>
      </c>
      <c r="C91" s="56">
        <f>AVERAGEIF(C76:P76,"&lt;&gt;0")</f>
        <v>0.81481481481481488</v>
      </c>
      <c r="E91" t="s">
        <v>365</v>
      </c>
      <c r="F91" s="6">
        <v>3</v>
      </c>
      <c r="H91" s="32" t="s">
        <v>445</v>
      </c>
      <c r="J91" s="132">
        <f>C80+C84+C88</f>
        <v>36</v>
      </c>
    </row>
    <row r="92" spans="2:17" ht="18" x14ac:dyDescent="0.25">
      <c r="B92" s="110" t="s">
        <v>468</v>
      </c>
      <c r="C92" s="111">
        <f>AVERAGE(C91,'Region 2'!C101,'Region 3'!C91,'Region 4'!C94,'Region 5'!C92,'Region 6'!C102,'Region 7'!C114,'Region 8'!C112,'Region 9'!C72,'Region 10'!C70,'Region 11'!C64)</f>
        <v>0.87457471667938269</v>
      </c>
      <c r="H92" s="32"/>
      <c r="J92" s="6"/>
    </row>
    <row r="94" spans="2:17" x14ac:dyDescent="0.25">
      <c r="C94" s="38"/>
    </row>
  </sheetData>
  <pageMargins left="0.7" right="0.7" top="0.75" bottom="0.75" header="0.3" footer="0.3"/>
  <pageSetup scale="65" fitToHeight="0" orientation="landscape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3"/>
  <sheetViews>
    <sheetView zoomScale="97" zoomScaleNormal="97" workbookViewId="0">
      <selection activeCell="E1" sqref="E1"/>
    </sheetView>
  </sheetViews>
  <sheetFormatPr defaultRowHeight="15" x14ac:dyDescent="0.25"/>
  <cols>
    <col min="1" max="1" width="2.42578125" bestFit="1" customWidth="1"/>
    <col min="2" max="2" width="40" bestFit="1" customWidth="1"/>
    <col min="3" max="3" width="9.7109375" customWidth="1"/>
    <col min="4" max="4" width="9.7109375" bestFit="1" customWidth="1"/>
    <col min="5" max="5" width="11.42578125" bestFit="1" customWidth="1"/>
    <col min="11" max="11" width="9.7109375" bestFit="1" customWidth="1"/>
  </cols>
  <sheetData>
    <row r="1" spans="1:17" ht="48.75" x14ac:dyDescent="0.25">
      <c r="B1" s="30" t="s">
        <v>442</v>
      </c>
      <c r="C1" s="1" t="s">
        <v>622</v>
      </c>
      <c r="D1" s="1" t="s">
        <v>624</v>
      </c>
      <c r="E1" s="1" t="s">
        <v>625</v>
      </c>
      <c r="F1" s="1" t="s">
        <v>311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9" t="s">
        <v>325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8"/>
    </row>
    <row r="3" spans="1:17" x14ac:dyDescent="0.25">
      <c r="A3" t="s">
        <v>580</v>
      </c>
      <c r="B3" s="17" t="s">
        <v>14</v>
      </c>
      <c r="C3" s="3" t="s">
        <v>473</v>
      </c>
      <c r="D3" s="3" t="s">
        <v>473</v>
      </c>
      <c r="E3" s="3" t="s">
        <v>473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6">
        <f>COUNTIF(C3:P3,"x")/F101</f>
        <v>1</v>
      </c>
    </row>
    <row r="4" spans="1:17" x14ac:dyDescent="0.25">
      <c r="A4" t="s">
        <v>581</v>
      </c>
      <c r="B4" s="17" t="s">
        <v>16</v>
      </c>
      <c r="C4" s="3" t="s">
        <v>473</v>
      </c>
      <c r="D4" s="3" t="s">
        <v>473</v>
      </c>
      <c r="E4" s="3" t="s">
        <v>473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>
        <f>COUNTIF(C4:P4,"x")/F101</f>
        <v>1</v>
      </c>
    </row>
    <row r="5" spans="1:17" x14ac:dyDescent="0.25">
      <c r="A5" t="s">
        <v>581</v>
      </c>
      <c r="B5" s="17" t="s">
        <v>49</v>
      </c>
      <c r="C5" s="3" t="s">
        <v>473</v>
      </c>
      <c r="D5" s="3" t="s">
        <v>473</v>
      </c>
      <c r="E5" s="3" t="s">
        <v>473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6">
        <f>COUNTIF(C5:P5,"x")/F101</f>
        <v>1</v>
      </c>
    </row>
    <row r="6" spans="1:17" x14ac:dyDescent="0.25">
      <c r="A6" t="s">
        <v>580</v>
      </c>
      <c r="B6" s="73" t="s">
        <v>484</v>
      </c>
      <c r="C6" s="77" t="s">
        <v>473</v>
      </c>
      <c r="D6" s="77" t="s">
        <v>473</v>
      </c>
      <c r="E6" s="77" t="s">
        <v>473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56">
        <f>COUNTIF(C6:P6,"x")/F101</f>
        <v>1</v>
      </c>
    </row>
    <row r="7" spans="1:17" s="70" customFormat="1" x14ac:dyDescent="0.25">
      <c r="A7" s="70" t="s">
        <v>581</v>
      </c>
      <c r="B7" s="46" t="s">
        <v>568</v>
      </c>
      <c r="C7" s="64" t="s">
        <v>473</v>
      </c>
      <c r="D7" s="64" t="s">
        <v>473</v>
      </c>
      <c r="E7" s="64" t="s">
        <v>473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56">
        <f>COUNTIF(C7:P7,"x")/F101</f>
        <v>1</v>
      </c>
    </row>
    <row r="8" spans="1:17" x14ac:dyDescent="0.25">
      <c r="B8" t="s">
        <v>321</v>
      </c>
      <c r="C8" s="59">
        <f>COUNTIF(C3:C7,"x")/5</f>
        <v>1</v>
      </c>
      <c r="D8" s="59">
        <f t="shared" ref="D8:P8" si="0">COUNTIF(D3:D7,"x")/5</f>
        <v>1</v>
      </c>
      <c r="E8" s="59">
        <f t="shared" si="0"/>
        <v>1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59">
        <f t="shared" si="0"/>
        <v>0</v>
      </c>
      <c r="P8" s="59">
        <f t="shared" si="0"/>
        <v>0</v>
      </c>
      <c r="Q8" s="54">
        <f>AVERAGE(Q3:Q7)</f>
        <v>1</v>
      </c>
    </row>
    <row r="9" spans="1:17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x14ac:dyDescent="0.25">
      <c r="B10" s="10" t="s">
        <v>326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49"/>
    </row>
    <row r="11" spans="1:17" x14ac:dyDescent="0.25">
      <c r="A11" t="s">
        <v>581</v>
      </c>
      <c r="B11" s="17" t="s">
        <v>11</v>
      </c>
      <c r="C11" s="3" t="s">
        <v>473</v>
      </c>
      <c r="D11" s="3" t="s">
        <v>473</v>
      </c>
      <c r="E11" s="3" t="s">
        <v>473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56">
        <f>COUNTIF(C11:P11,"x")/F101</f>
        <v>1</v>
      </c>
    </row>
    <row r="12" spans="1:17" x14ac:dyDescent="0.25">
      <c r="A12" t="s">
        <v>581</v>
      </c>
      <c r="B12" s="17" t="s">
        <v>15</v>
      </c>
      <c r="C12" s="3" t="s">
        <v>473</v>
      </c>
      <c r="D12" s="3" t="s">
        <v>473</v>
      </c>
      <c r="E12" s="3" t="s">
        <v>473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6">
        <f>COUNTIF(C12:P12,"x")/F101</f>
        <v>1</v>
      </c>
    </row>
    <row r="13" spans="1:17" x14ac:dyDescent="0.25">
      <c r="A13" t="s">
        <v>605</v>
      </c>
      <c r="B13" s="17" t="s">
        <v>606</v>
      </c>
      <c r="C13" s="3" t="s">
        <v>473</v>
      </c>
      <c r="D13" s="3" t="s">
        <v>473</v>
      </c>
      <c r="E13" s="3" t="s">
        <v>473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56">
        <f>COUNTIF(C13:P13,"x")/F101</f>
        <v>1</v>
      </c>
    </row>
    <row r="14" spans="1:17" x14ac:dyDescent="0.25">
      <c r="A14" t="s">
        <v>581</v>
      </c>
      <c r="B14" s="46" t="s">
        <v>82</v>
      </c>
      <c r="C14" s="64" t="s">
        <v>473</v>
      </c>
      <c r="D14" s="64" t="s">
        <v>473</v>
      </c>
      <c r="E14" s="64" t="s">
        <v>473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9">
        <f>COUNTIF(C14:P14,"x")/F101</f>
        <v>1</v>
      </c>
    </row>
    <row r="15" spans="1:17" s="70" customFormat="1" x14ac:dyDescent="0.25">
      <c r="A15" s="70" t="s">
        <v>581</v>
      </c>
      <c r="B15" s="17" t="s">
        <v>129</v>
      </c>
      <c r="C15" s="3" t="s">
        <v>473</v>
      </c>
      <c r="D15" s="3" t="s">
        <v>473</v>
      </c>
      <c r="E15" s="3" t="s">
        <v>473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56">
        <f>COUNTIF(C15:P15,"x")/F101</f>
        <v>1</v>
      </c>
    </row>
    <row r="16" spans="1:17" x14ac:dyDescent="0.25">
      <c r="A16" t="s">
        <v>581</v>
      </c>
      <c r="B16" s="73" t="s">
        <v>183</v>
      </c>
      <c r="C16" s="63" t="s">
        <v>473</v>
      </c>
      <c r="D16" s="63" t="s">
        <v>473</v>
      </c>
      <c r="E16" s="63" t="s">
        <v>473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71">
        <f>COUNTIF(C16:P16,"x")/F101</f>
        <v>1</v>
      </c>
    </row>
    <row r="17" spans="1:17" x14ac:dyDescent="0.25">
      <c r="A17" t="s">
        <v>580</v>
      </c>
      <c r="B17" s="17" t="s">
        <v>485</v>
      </c>
      <c r="C17" s="3" t="s">
        <v>473</v>
      </c>
      <c r="D17" s="3" t="s">
        <v>473</v>
      </c>
      <c r="E17" s="3" t="s">
        <v>473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79">
        <f>COUNTIF(C17:P17,"x")/F101</f>
        <v>1</v>
      </c>
    </row>
    <row r="18" spans="1:17" x14ac:dyDescent="0.25">
      <c r="A18" t="s">
        <v>581</v>
      </c>
      <c r="B18" s="17" t="s">
        <v>195</v>
      </c>
      <c r="C18" s="3" t="s">
        <v>473</v>
      </c>
      <c r="D18" s="3" t="s">
        <v>473</v>
      </c>
      <c r="E18" s="3" t="s">
        <v>473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6">
        <f>COUNTIF(C18:P18,"x")/F101</f>
        <v>1</v>
      </c>
    </row>
    <row r="19" spans="1:17" x14ac:dyDescent="0.25">
      <c r="A19" t="s">
        <v>581</v>
      </c>
      <c r="B19" s="17" t="s">
        <v>209</v>
      </c>
      <c r="C19" s="3" t="s">
        <v>473</v>
      </c>
      <c r="D19" s="3" t="s">
        <v>473</v>
      </c>
      <c r="E19" s="3" t="s">
        <v>473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56">
        <f>COUNTIF(C19:P19,"x")/F101</f>
        <v>1</v>
      </c>
    </row>
    <row r="20" spans="1:17" x14ac:dyDescent="0.25">
      <c r="B20" t="s">
        <v>321</v>
      </c>
      <c r="C20" s="59">
        <f>COUNTIF(C11:C19,"x")/9</f>
        <v>1</v>
      </c>
      <c r="D20" s="59">
        <f t="shared" ref="D20:P20" si="1">COUNTIF(D11:D19,"x")/9</f>
        <v>1</v>
      </c>
      <c r="E20" s="59">
        <f t="shared" si="1"/>
        <v>1</v>
      </c>
      <c r="F20" s="59">
        <f t="shared" si="1"/>
        <v>0</v>
      </c>
      <c r="G20" s="59">
        <f t="shared" si="1"/>
        <v>0</v>
      </c>
      <c r="H20" s="59">
        <f t="shared" si="1"/>
        <v>0</v>
      </c>
      <c r="I20" s="59">
        <f t="shared" si="1"/>
        <v>0</v>
      </c>
      <c r="J20" s="59">
        <f t="shared" si="1"/>
        <v>0</v>
      </c>
      <c r="K20" s="59">
        <f t="shared" si="1"/>
        <v>0</v>
      </c>
      <c r="L20" s="59">
        <f t="shared" si="1"/>
        <v>0</v>
      </c>
      <c r="M20" s="59">
        <f t="shared" si="1"/>
        <v>0</v>
      </c>
      <c r="N20" s="59">
        <f t="shared" si="1"/>
        <v>0</v>
      </c>
      <c r="O20" s="59">
        <f t="shared" si="1"/>
        <v>0</v>
      </c>
      <c r="P20" s="59">
        <f t="shared" si="1"/>
        <v>0</v>
      </c>
      <c r="Q20" s="54">
        <f>AVERAGE(Q11:Q19)</f>
        <v>1</v>
      </c>
    </row>
    <row r="21" spans="1:17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7" x14ac:dyDescent="0.25">
      <c r="B22" s="10" t="s">
        <v>327</v>
      </c>
      <c r="C22" s="6"/>
      <c r="D22" s="6"/>
      <c r="E22" s="6"/>
      <c r="F22" s="6"/>
      <c r="G22" s="6"/>
      <c r="M22" s="49"/>
      <c r="N22" s="49"/>
      <c r="O22" s="49"/>
      <c r="P22" s="49"/>
    </row>
    <row r="23" spans="1:17" x14ac:dyDescent="0.25">
      <c r="A23" t="s">
        <v>581</v>
      </c>
      <c r="B23" s="17" t="s">
        <v>25</v>
      </c>
      <c r="C23" s="3" t="s">
        <v>473</v>
      </c>
      <c r="D23" s="3" t="s">
        <v>473</v>
      </c>
      <c r="E23" s="3" t="s">
        <v>473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56">
        <f>COUNTIF(C23:P23,"x")/F101</f>
        <v>1</v>
      </c>
    </row>
    <row r="24" spans="1:17" x14ac:dyDescent="0.25">
      <c r="A24" t="s">
        <v>582</v>
      </c>
      <c r="B24" s="17" t="s">
        <v>62</v>
      </c>
      <c r="C24" s="3" t="s">
        <v>473</v>
      </c>
      <c r="D24" s="3" t="s">
        <v>473</v>
      </c>
      <c r="E24" s="3" t="s">
        <v>473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56">
        <f>COUNTIF(C24:P24,"x")/F101</f>
        <v>1</v>
      </c>
    </row>
    <row r="25" spans="1:17" x14ac:dyDescent="0.25">
      <c r="A25" t="s">
        <v>581</v>
      </c>
      <c r="B25" s="17" t="s">
        <v>113</v>
      </c>
      <c r="C25" s="3" t="s">
        <v>473</v>
      </c>
      <c r="D25" s="3" t="s">
        <v>473</v>
      </c>
      <c r="E25" s="3" t="s">
        <v>473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56">
        <f>COUNTIF(C25:P25,"x")/F101</f>
        <v>1</v>
      </c>
    </row>
    <row r="26" spans="1:17" x14ac:dyDescent="0.25">
      <c r="A26" t="s">
        <v>580</v>
      </c>
      <c r="B26" s="80" t="s">
        <v>486</v>
      </c>
      <c r="C26" s="3" t="s">
        <v>473</v>
      </c>
      <c r="D26" s="3" t="s">
        <v>473</v>
      </c>
      <c r="E26" s="3" t="s">
        <v>473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6">
        <f>COUNTIF(C26:P26,"x")/F101</f>
        <v>1</v>
      </c>
    </row>
    <row r="27" spans="1:17" x14ac:dyDescent="0.25">
      <c r="A27" t="s">
        <v>581</v>
      </c>
      <c r="B27" s="46" t="s">
        <v>193</v>
      </c>
      <c r="C27" s="64" t="s">
        <v>473</v>
      </c>
      <c r="D27" s="64" t="s">
        <v>473</v>
      </c>
      <c r="E27" s="64" t="s">
        <v>473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56">
        <f>COUNTIF(C27:P27,"x")/F101</f>
        <v>1</v>
      </c>
    </row>
    <row r="28" spans="1:17" x14ac:dyDescent="0.25">
      <c r="A28" t="s">
        <v>581</v>
      </c>
      <c r="B28" s="17" t="s">
        <v>227</v>
      </c>
      <c r="C28" s="3" t="s">
        <v>473</v>
      </c>
      <c r="D28" s="3" t="s">
        <v>473</v>
      </c>
      <c r="E28" s="3" t="s">
        <v>473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6">
        <f>COUNTIF(C28:P28,"x")/F101</f>
        <v>1</v>
      </c>
    </row>
    <row r="29" spans="1:17" x14ac:dyDescent="0.25">
      <c r="A29" t="s">
        <v>581</v>
      </c>
      <c r="B29" s="17" t="s">
        <v>273</v>
      </c>
      <c r="C29" s="3"/>
      <c r="D29" s="3" t="s">
        <v>473</v>
      </c>
      <c r="E29" s="3" t="s">
        <v>473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6">
        <f>COUNTIF(C29:P29,"x")/F101</f>
        <v>0.66666666666666663</v>
      </c>
    </row>
    <row r="30" spans="1:17" x14ac:dyDescent="0.25">
      <c r="A30" t="s">
        <v>581</v>
      </c>
      <c r="B30" s="17" t="s">
        <v>280</v>
      </c>
      <c r="C30" s="3"/>
      <c r="D30" s="3" t="s">
        <v>473</v>
      </c>
      <c r="E30" s="3" t="s">
        <v>473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56">
        <f>COUNTIF(C30:P30,"x")/F101</f>
        <v>0.66666666666666663</v>
      </c>
    </row>
    <row r="31" spans="1:17" x14ac:dyDescent="0.25">
      <c r="B31" t="s">
        <v>321</v>
      </c>
      <c r="C31" s="59">
        <f t="shared" ref="C31:P31" si="2">COUNTIF(C23:C30,"x")/8</f>
        <v>0.75</v>
      </c>
      <c r="D31" s="59">
        <f t="shared" si="2"/>
        <v>1</v>
      </c>
      <c r="E31" s="59">
        <f t="shared" si="2"/>
        <v>1</v>
      </c>
      <c r="F31" s="59">
        <f t="shared" si="2"/>
        <v>0</v>
      </c>
      <c r="G31" s="59">
        <f t="shared" si="2"/>
        <v>0</v>
      </c>
      <c r="H31" s="59">
        <f t="shared" si="2"/>
        <v>0</v>
      </c>
      <c r="I31" s="59">
        <f t="shared" si="2"/>
        <v>0</v>
      </c>
      <c r="J31" s="59">
        <f t="shared" si="2"/>
        <v>0</v>
      </c>
      <c r="K31" s="59">
        <f t="shared" si="2"/>
        <v>0</v>
      </c>
      <c r="L31" s="59">
        <f t="shared" si="2"/>
        <v>0</v>
      </c>
      <c r="M31" s="59">
        <f t="shared" si="2"/>
        <v>0</v>
      </c>
      <c r="N31" s="59">
        <f t="shared" si="2"/>
        <v>0</v>
      </c>
      <c r="O31" s="59">
        <f t="shared" si="2"/>
        <v>0</v>
      </c>
      <c r="P31" s="59">
        <f t="shared" si="2"/>
        <v>0</v>
      </c>
      <c r="Q31" s="54">
        <f>AVERAGE(Q23:Q30)</f>
        <v>0.91666666666666674</v>
      </c>
    </row>
    <row r="32" spans="1:17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7" x14ac:dyDescent="0.25">
      <c r="B33" s="10" t="s">
        <v>328</v>
      </c>
      <c r="C33" s="6"/>
      <c r="D33" s="6"/>
      <c r="E33" s="6"/>
      <c r="F33" s="6"/>
      <c r="G33" s="6"/>
      <c r="M33" s="49"/>
      <c r="N33" s="49"/>
      <c r="O33" s="49"/>
      <c r="P33" s="49"/>
    </row>
    <row r="34" spans="1:17" x14ac:dyDescent="0.25">
      <c r="A34" t="s">
        <v>580</v>
      </c>
      <c r="B34" s="73" t="s">
        <v>497</v>
      </c>
      <c r="C34" s="81" t="s">
        <v>473</v>
      </c>
      <c r="D34" s="81" t="s">
        <v>473</v>
      </c>
      <c r="E34" s="81" t="s">
        <v>473</v>
      </c>
      <c r="F34" s="81"/>
      <c r="G34" s="81"/>
      <c r="H34" s="81"/>
      <c r="I34" s="81"/>
      <c r="J34" s="81"/>
      <c r="K34" s="81"/>
      <c r="L34" s="81"/>
      <c r="M34" s="63"/>
      <c r="N34" s="63"/>
      <c r="O34" s="63"/>
      <c r="P34" s="63"/>
      <c r="Q34" s="56">
        <f>COUNTIF(C34:P34,"x")/F101</f>
        <v>1</v>
      </c>
    </row>
    <row r="35" spans="1:17" x14ac:dyDescent="0.25">
      <c r="B35" t="s">
        <v>321</v>
      </c>
      <c r="C35" s="59">
        <f>COUNTIF(C34:C34,"x")/1</f>
        <v>1</v>
      </c>
      <c r="D35" s="59">
        <f t="shared" ref="D35:P35" si="3">COUNTIF(D34:D34,"x")/1</f>
        <v>1</v>
      </c>
      <c r="E35" s="59">
        <f t="shared" si="3"/>
        <v>1</v>
      </c>
      <c r="F35" s="59">
        <f t="shared" si="3"/>
        <v>0</v>
      </c>
      <c r="G35" s="59">
        <f t="shared" si="3"/>
        <v>0</v>
      </c>
      <c r="H35" s="59">
        <f t="shared" si="3"/>
        <v>0</v>
      </c>
      <c r="I35" s="59">
        <f t="shared" si="3"/>
        <v>0</v>
      </c>
      <c r="J35" s="59">
        <f t="shared" si="3"/>
        <v>0</v>
      </c>
      <c r="K35" s="59">
        <f t="shared" si="3"/>
        <v>0</v>
      </c>
      <c r="L35" s="59">
        <f t="shared" si="3"/>
        <v>0</v>
      </c>
      <c r="M35" s="59">
        <f t="shared" si="3"/>
        <v>0</v>
      </c>
      <c r="N35" s="59">
        <f t="shared" si="3"/>
        <v>0</v>
      </c>
      <c r="O35" s="59">
        <f t="shared" si="3"/>
        <v>0</v>
      </c>
      <c r="P35" s="59">
        <f t="shared" si="3"/>
        <v>0</v>
      </c>
      <c r="Q35" s="54">
        <f>AVERAGE(Q34)</f>
        <v>1</v>
      </c>
    </row>
    <row r="36" spans="1:17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7" x14ac:dyDescent="0.25">
      <c r="B37" s="10" t="s">
        <v>329</v>
      </c>
      <c r="C37" s="6"/>
      <c r="D37" s="6"/>
      <c r="E37" s="6"/>
      <c r="F37" s="6"/>
      <c r="G37" s="6"/>
      <c r="M37" s="49"/>
      <c r="N37" s="49"/>
      <c r="O37" s="49"/>
      <c r="P37" s="49"/>
    </row>
    <row r="38" spans="1:17" x14ac:dyDescent="0.25">
      <c r="A38" t="s">
        <v>582</v>
      </c>
      <c r="B38" s="46" t="s">
        <v>135</v>
      </c>
      <c r="C38" s="64" t="s">
        <v>473</v>
      </c>
      <c r="D38" s="64" t="s">
        <v>473</v>
      </c>
      <c r="E38" s="64" t="s">
        <v>473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56">
        <f>COUNTIF(C38:P38,"x")/F101</f>
        <v>1</v>
      </c>
    </row>
    <row r="39" spans="1:17" x14ac:dyDescent="0.25">
      <c r="A39" t="s">
        <v>581</v>
      </c>
      <c r="B39" s="17" t="s">
        <v>172</v>
      </c>
      <c r="C39" s="3" t="s">
        <v>473</v>
      </c>
      <c r="D39" s="3" t="s">
        <v>473</v>
      </c>
      <c r="E39" s="3" t="s">
        <v>473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56">
        <f>COUNTIF(C39:P39,"x")/F101</f>
        <v>1</v>
      </c>
    </row>
    <row r="40" spans="1:17" x14ac:dyDescent="0.25">
      <c r="A40" t="s">
        <v>580</v>
      </c>
      <c r="B40" s="17" t="s">
        <v>487</v>
      </c>
      <c r="C40" s="3" t="s">
        <v>473</v>
      </c>
      <c r="D40" s="3" t="s">
        <v>473</v>
      </c>
      <c r="E40" s="3" t="s">
        <v>473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56">
        <f>COUNTIF(C40:P40,"x")/F101</f>
        <v>1</v>
      </c>
    </row>
    <row r="41" spans="1:17" x14ac:dyDescent="0.25">
      <c r="B41" t="s">
        <v>321</v>
      </c>
      <c r="C41" s="59">
        <f>COUNTIF(C38:C40,"x")/3</f>
        <v>1</v>
      </c>
      <c r="D41" s="59">
        <f t="shared" ref="D41:P41" si="4">COUNTIF(D38:D40,"x")/3</f>
        <v>1</v>
      </c>
      <c r="E41" s="59">
        <f t="shared" si="4"/>
        <v>1</v>
      </c>
      <c r="F41" s="59">
        <f t="shared" si="4"/>
        <v>0</v>
      </c>
      <c r="G41" s="59">
        <f t="shared" si="4"/>
        <v>0</v>
      </c>
      <c r="H41" s="59">
        <f t="shared" si="4"/>
        <v>0</v>
      </c>
      <c r="I41" s="59">
        <f t="shared" si="4"/>
        <v>0</v>
      </c>
      <c r="J41" s="59">
        <f t="shared" si="4"/>
        <v>0</v>
      </c>
      <c r="K41" s="59">
        <f t="shared" si="4"/>
        <v>0</v>
      </c>
      <c r="L41" s="59">
        <f t="shared" si="4"/>
        <v>0</v>
      </c>
      <c r="M41" s="59">
        <f t="shared" si="4"/>
        <v>0</v>
      </c>
      <c r="N41" s="59">
        <f t="shared" si="4"/>
        <v>0</v>
      </c>
      <c r="O41" s="59">
        <f t="shared" si="4"/>
        <v>0</v>
      </c>
      <c r="P41" s="59">
        <f t="shared" si="4"/>
        <v>0</v>
      </c>
      <c r="Q41" s="54">
        <f>AVERAGE(Q38:Q40)</f>
        <v>1</v>
      </c>
    </row>
    <row r="42" spans="1:17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7" x14ac:dyDescent="0.25">
      <c r="B43" s="10" t="s">
        <v>330</v>
      </c>
      <c r="C43" s="6"/>
      <c r="D43" s="6"/>
      <c r="E43" s="6"/>
      <c r="F43" s="6"/>
      <c r="G43" s="6"/>
      <c r="M43" s="49"/>
      <c r="N43" s="49"/>
      <c r="O43" s="49"/>
      <c r="P43" s="49"/>
    </row>
    <row r="44" spans="1:17" x14ac:dyDescent="0.25">
      <c r="A44" t="s">
        <v>581</v>
      </c>
      <c r="B44" s="46" t="s">
        <v>143</v>
      </c>
      <c r="C44" s="64" t="s">
        <v>473</v>
      </c>
      <c r="D44" s="64" t="s">
        <v>473</v>
      </c>
      <c r="E44" s="64" t="s">
        <v>473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56">
        <f>COUNTIF(C44:P44,"x")/F101</f>
        <v>1</v>
      </c>
    </row>
    <row r="45" spans="1:17" x14ac:dyDescent="0.25">
      <c r="A45" t="s">
        <v>580</v>
      </c>
      <c r="B45" s="17" t="s">
        <v>487</v>
      </c>
      <c r="C45" s="3" t="s">
        <v>473</v>
      </c>
      <c r="D45" s="3" t="s">
        <v>473</v>
      </c>
      <c r="E45" s="3" t="s">
        <v>473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6">
        <f>COUNTIF(C45:P45,"x")/F101</f>
        <v>1</v>
      </c>
    </row>
    <row r="46" spans="1:17" x14ac:dyDescent="0.25">
      <c r="B46" s="28" t="s">
        <v>321</v>
      </c>
      <c r="C46" s="59">
        <f>COUNTIF(C44:C45,"x")/2</f>
        <v>1</v>
      </c>
      <c r="D46" s="59">
        <f t="shared" ref="D46:P46" si="5">COUNTIF(D44:D45,"x")/2</f>
        <v>1</v>
      </c>
      <c r="E46" s="59">
        <f t="shared" si="5"/>
        <v>1</v>
      </c>
      <c r="F46" s="59">
        <f t="shared" si="5"/>
        <v>0</v>
      </c>
      <c r="G46" s="59">
        <f t="shared" si="5"/>
        <v>0</v>
      </c>
      <c r="H46" s="59">
        <f t="shared" si="5"/>
        <v>0</v>
      </c>
      <c r="I46" s="59">
        <f t="shared" si="5"/>
        <v>0</v>
      </c>
      <c r="J46" s="59">
        <f t="shared" si="5"/>
        <v>0</v>
      </c>
      <c r="K46" s="59">
        <f t="shared" si="5"/>
        <v>0</v>
      </c>
      <c r="L46" s="59">
        <f t="shared" si="5"/>
        <v>0</v>
      </c>
      <c r="M46" s="59">
        <f t="shared" si="5"/>
        <v>0</v>
      </c>
      <c r="N46" s="59">
        <f t="shared" si="5"/>
        <v>0</v>
      </c>
      <c r="O46" s="59">
        <f t="shared" si="5"/>
        <v>0</v>
      </c>
      <c r="P46" s="59">
        <f t="shared" si="5"/>
        <v>0</v>
      </c>
      <c r="Q46" s="54">
        <f>AVERAGE(Q44,Q45)</f>
        <v>1</v>
      </c>
    </row>
    <row r="47" spans="1:17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7" s="70" customFormat="1" x14ac:dyDescent="0.25">
      <c r="B48" s="10" t="s">
        <v>331</v>
      </c>
      <c r="C48" s="6"/>
      <c r="D48" s="6"/>
      <c r="E48" s="6"/>
      <c r="F48" s="6"/>
      <c r="G48" s="6"/>
      <c r="H48"/>
      <c r="I48"/>
      <c r="J48"/>
      <c r="K48"/>
      <c r="L48"/>
      <c r="M48" s="49"/>
      <c r="N48" s="49"/>
      <c r="O48" s="49"/>
      <c r="P48" s="49"/>
      <c r="Q48"/>
    </row>
    <row r="49" spans="1:17" s="70" customFormat="1" x14ac:dyDescent="0.25">
      <c r="A49" s="70" t="s">
        <v>582</v>
      </c>
      <c r="B49" s="73" t="s">
        <v>169</v>
      </c>
      <c r="C49" s="63" t="s">
        <v>473</v>
      </c>
      <c r="D49" s="63" t="s">
        <v>473</v>
      </c>
      <c r="E49" s="63" t="s">
        <v>473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71">
        <f>COUNTIF(C49:P49,"x")/F101</f>
        <v>1</v>
      </c>
    </row>
    <row r="50" spans="1:17" x14ac:dyDescent="0.25">
      <c r="A50" t="s">
        <v>580</v>
      </c>
      <c r="B50" s="17" t="s">
        <v>488</v>
      </c>
      <c r="C50" s="3" t="s">
        <v>473</v>
      </c>
      <c r="D50" s="3" t="s">
        <v>473</v>
      </c>
      <c r="E50" s="3" t="s">
        <v>473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56">
        <f>COUNTIF(C50:P50,"x")/F101</f>
        <v>1</v>
      </c>
    </row>
    <row r="51" spans="1:17" x14ac:dyDescent="0.25">
      <c r="A51" t="s">
        <v>581</v>
      </c>
      <c r="B51" s="46" t="s">
        <v>229</v>
      </c>
      <c r="C51" s="64" t="s">
        <v>473</v>
      </c>
      <c r="D51" s="64" t="s">
        <v>473</v>
      </c>
      <c r="E51" s="64" t="s">
        <v>473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9">
        <f>COUNTIF(C51:P51,"x")/F101</f>
        <v>1</v>
      </c>
    </row>
    <row r="52" spans="1:17" x14ac:dyDescent="0.25">
      <c r="A52" t="s">
        <v>581</v>
      </c>
      <c r="B52" s="73" t="s">
        <v>599</v>
      </c>
      <c r="C52" s="77" t="s">
        <v>473</v>
      </c>
      <c r="D52" s="77" t="s">
        <v>473</v>
      </c>
      <c r="E52" s="77" t="s">
        <v>473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69">
        <f>COUNTIF(C52:P52,"x")/F101</f>
        <v>1</v>
      </c>
    </row>
    <row r="53" spans="1:17" x14ac:dyDescent="0.25">
      <c r="B53" t="s">
        <v>321</v>
      </c>
      <c r="C53" s="59">
        <f>COUNTIF(C49:C52,"x")/4</f>
        <v>1</v>
      </c>
      <c r="D53" s="59">
        <f t="shared" ref="D53:P53" si="6">COUNTIF(D49:D52,"x")/4</f>
        <v>1</v>
      </c>
      <c r="E53" s="59">
        <f t="shared" si="6"/>
        <v>1</v>
      </c>
      <c r="F53" s="59">
        <f t="shared" si="6"/>
        <v>0</v>
      </c>
      <c r="G53" s="59">
        <f t="shared" si="6"/>
        <v>0</v>
      </c>
      <c r="H53" s="59">
        <f t="shared" si="6"/>
        <v>0</v>
      </c>
      <c r="I53" s="59">
        <f t="shared" si="6"/>
        <v>0</v>
      </c>
      <c r="J53" s="59">
        <f t="shared" si="6"/>
        <v>0</v>
      </c>
      <c r="K53" s="59">
        <f t="shared" si="6"/>
        <v>0</v>
      </c>
      <c r="L53" s="59">
        <f t="shared" si="6"/>
        <v>0</v>
      </c>
      <c r="M53" s="59">
        <f t="shared" si="6"/>
        <v>0</v>
      </c>
      <c r="N53" s="59">
        <f t="shared" si="6"/>
        <v>0</v>
      </c>
      <c r="O53" s="59">
        <f t="shared" si="6"/>
        <v>0</v>
      </c>
      <c r="P53" s="59">
        <f t="shared" si="6"/>
        <v>0</v>
      </c>
      <c r="Q53" s="54">
        <f>AVERAGE(Q49:Q51)</f>
        <v>1</v>
      </c>
    </row>
    <row r="54" spans="1:17" ht="48.75" x14ac:dyDescent="0.25">
      <c r="B54" s="30" t="s">
        <v>442</v>
      </c>
      <c r="C54" s="1" t="s">
        <v>622</v>
      </c>
      <c r="D54" s="1" t="s">
        <v>624</v>
      </c>
      <c r="E54" s="1" t="s">
        <v>625</v>
      </c>
      <c r="F54" s="1" t="s">
        <v>311</v>
      </c>
      <c r="G54" s="1" t="s">
        <v>312</v>
      </c>
      <c r="H54" s="1" t="s">
        <v>308</v>
      </c>
      <c r="I54" s="1" t="s">
        <v>596</v>
      </c>
      <c r="J54" s="1" t="s">
        <v>310</v>
      </c>
      <c r="K54" s="1" t="s">
        <v>309</v>
      </c>
      <c r="L54" s="1" t="s">
        <v>320</v>
      </c>
      <c r="M54" s="1" t="s">
        <v>319</v>
      </c>
      <c r="N54" s="1" t="s">
        <v>317</v>
      </c>
      <c r="O54" s="1" t="s">
        <v>318</v>
      </c>
      <c r="P54" s="1" t="s">
        <v>313</v>
      </c>
      <c r="Q54" s="1" t="s">
        <v>324</v>
      </c>
    </row>
    <row r="55" spans="1:17" x14ac:dyDescent="0.25">
      <c r="B55" s="10" t="s">
        <v>332</v>
      </c>
      <c r="C55" s="6"/>
      <c r="D55" s="6"/>
      <c r="E55" s="6"/>
      <c r="F55" s="6"/>
      <c r="G55" s="6"/>
      <c r="M55" s="49"/>
      <c r="N55" s="49"/>
      <c r="O55" s="49"/>
      <c r="P55" s="49"/>
    </row>
    <row r="56" spans="1:17" x14ac:dyDescent="0.25">
      <c r="A56" t="s">
        <v>580</v>
      </c>
      <c r="B56" s="89" t="s">
        <v>564</v>
      </c>
      <c r="C56" s="13" t="s">
        <v>473</v>
      </c>
      <c r="D56" s="13" t="s">
        <v>473</v>
      </c>
      <c r="E56" s="13" t="s">
        <v>473</v>
      </c>
      <c r="F56" s="13"/>
      <c r="G56" s="13"/>
      <c r="H56" s="13"/>
      <c r="I56" s="13"/>
      <c r="J56" s="13"/>
      <c r="K56" s="13"/>
      <c r="L56" s="13"/>
      <c r="M56" s="97"/>
      <c r="N56" s="97"/>
      <c r="O56" s="97"/>
      <c r="P56" s="97"/>
      <c r="Q56" s="56">
        <f>COUNTIF(C56:P56,"x")/F101</f>
        <v>1</v>
      </c>
    </row>
    <row r="57" spans="1:17" x14ac:dyDescent="0.25">
      <c r="A57" t="s">
        <v>582</v>
      </c>
      <c r="B57" s="46" t="s">
        <v>204</v>
      </c>
      <c r="C57" s="64" t="s">
        <v>473</v>
      </c>
      <c r="D57" s="64" t="s">
        <v>473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56">
        <f>COUNTIF(C57:P57,"x")/F101</f>
        <v>0.66666666666666663</v>
      </c>
    </row>
    <row r="58" spans="1:17" x14ac:dyDescent="0.25">
      <c r="B58" t="s">
        <v>321</v>
      </c>
      <c r="C58" s="59">
        <f>COUNTIF(C56:C57,"x")/2</f>
        <v>1</v>
      </c>
      <c r="D58" s="59">
        <f t="shared" ref="D58:P58" si="7">COUNTIF(D56:D57,"x")/2</f>
        <v>1</v>
      </c>
      <c r="E58" s="59">
        <f t="shared" si="7"/>
        <v>0.5</v>
      </c>
      <c r="F58" s="59">
        <f t="shared" si="7"/>
        <v>0</v>
      </c>
      <c r="G58" s="59">
        <f t="shared" si="7"/>
        <v>0</v>
      </c>
      <c r="H58" s="59">
        <f t="shared" si="7"/>
        <v>0</v>
      </c>
      <c r="I58" s="59">
        <f t="shared" si="7"/>
        <v>0</v>
      </c>
      <c r="J58" s="59">
        <f t="shared" si="7"/>
        <v>0</v>
      </c>
      <c r="K58" s="59">
        <f t="shared" si="7"/>
        <v>0</v>
      </c>
      <c r="L58" s="59">
        <f t="shared" si="7"/>
        <v>0</v>
      </c>
      <c r="M58" s="59">
        <f t="shared" si="7"/>
        <v>0</v>
      </c>
      <c r="N58" s="59">
        <f t="shared" si="7"/>
        <v>0</v>
      </c>
      <c r="O58" s="59">
        <f t="shared" si="7"/>
        <v>0</v>
      </c>
      <c r="P58" s="59">
        <f t="shared" si="7"/>
        <v>0</v>
      </c>
      <c r="Q58" s="54">
        <f>AVERAGE(Q56,Q57)</f>
        <v>0.83333333333333326</v>
      </c>
    </row>
    <row r="59" spans="1:17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42"/>
    </row>
    <row r="60" spans="1:17" x14ac:dyDescent="0.25">
      <c r="B60" s="10" t="s">
        <v>333</v>
      </c>
      <c r="C60" s="6"/>
      <c r="D60" s="6"/>
      <c r="E60" s="6"/>
      <c r="F60" s="6"/>
      <c r="G60" s="6"/>
      <c r="M60" s="49"/>
      <c r="N60" s="49"/>
      <c r="O60" s="49"/>
      <c r="P60" s="49"/>
    </row>
    <row r="61" spans="1:17" x14ac:dyDescent="0.25">
      <c r="A61" t="s">
        <v>581</v>
      </c>
      <c r="B61" s="17" t="s">
        <v>12</v>
      </c>
      <c r="C61" s="3" t="s">
        <v>473</v>
      </c>
      <c r="D61" s="3" t="s">
        <v>473</v>
      </c>
      <c r="E61" s="3" t="s">
        <v>473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6">
        <f>COUNTIF(C61:P61,"x")/F101</f>
        <v>1</v>
      </c>
    </row>
    <row r="62" spans="1:17" x14ac:dyDescent="0.25">
      <c r="A62" t="s">
        <v>593</v>
      </c>
      <c r="B62" s="17" t="s">
        <v>480</v>
      </c>
      <c r="C62" s="3" t="s">
        <v>473</v>
      </c>
      <c r="D62" s="3" t="s">
        <v>473</v>
      </c>
      <c r="E62" s="3" t="s">
        <v>473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6">
        <f>COUNTIF(C62:P62,"x")/F101</f>
        <v>1</v>
      </c>
    </row>
    <row r="63" spans="1:17" x14ac:dyDescent="0.25">
      <c r="A63" t="s">
        <v>581</v>
      </c>
      <c r="B63" s="17" t="s">
        <v>85</v>
      </c>
      <c r="C63" s="3" t="s">
        <v>473</v>
      </c>
      <c r="D63" s="3" t="s">
        <v>473</v>
      </c>
      <c r="E63" s="3" t="s">
        <v>473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6">
        <f>COUNTIF(C63:P63,"x")/F101</f>
        <v>1</v>
      </c>
    </row>
    <row r="64" spans="1:17" x14ac:dyDescent="0.25">
      <c r="A64" t="s">
        <v>581</v>
      </c>
      <c r="B64" s="73" t="s">
        <v>107</v>
      </c>
      <c r="C64" s="63" t="s">
        <v>473</v>
      </c>
      <c r="D64" s="63" t="s">
        <v>473</v>
      </c>
      <c r="E64" s="63" t="s">
        <v>473</v>
      </c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56">
        <f>COUNTIF(C64:P64,"x")/F101</f>
        <v>1</v>
      </c>
    </row>
    <row r="65" spans="1:17" x14ac:dyDescent="0.25">
      <c r="A65" t="s">
        <v>581</v>
      </c>
      <c r="B65" s="17" t="s">
        <v>108</v>
      </c>
      <c r="C65" s="3" t="s">
        <v>473</v>
      </c>
      <c r="D65" s="3" t="s">
        <v>473</v>
      </c>
      <c r="E65" s="3" t="s">
        <v>473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6">
        <f>COUNTIF(C65:P65,"x")/F101</f>
        <v>1</v>
      </c>
    </row>
    <row r="66" spans="1:17" x14ac:dyDescent="0.25">
      <c r="A66" t="s">
        <v>580</v>
      </c>
      <c r="B66" s="89" t="s">
        <v>546</v>
      </c>
      <c r="C66" s="3" t="s">
        <v>473</v>
      </c>
      <c r="D66" s="3" t="s">
        <v>473</v>
      </c>
      <c r="E66" s="3" t="s">
        <v>473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6">
        <f>COUNTIF(C66:P66,"x")/F101</f>
        <v>1</v>
      </c>
    </row>
    <row r="67" spans="1:17" x14ac:dyDescent="0.25">
      <c r="A67" t="s">
        <v>582</v>
      </c>
      <c r="B67" s="17" t="s">
        <v>214</v>
      </c>
      <c r="C67" s="3" t="s">
        <v>473</v>
      </c>
      <c r="D67" s="3" t="s">
        <v>473</v>
      </c>
      <c r="E67" s="3" t="s">
        <v>473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6">
        <f>COUNTIF(C67:P67,"x")/F101</f>
        <v>1</v>
      </c>
    </row>
    <row r="68" spans="1:17" x14ac:dyDescent="0.25">
      <c r="A68" t="s">
        <v>581</v>
      </c>
      <c r="B68" s="46" t="s">
        <v>301</v>
      </c>
      <c r="C68" s="64" t="s">
        <v>473</v>
      </c>
      <c r="D68" s="64" t="s">
        <v>473</v>
      </c>
      <c r="E68" s="64" t="s">
        <v>473</v>
      </c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56">
        <f>COUNTIF(C68:P68,"x")/F101</f>
        <v>1</v>
      </c>
    </row>
    <row r="69" spans="1:17" x14ac:dyDescent="0.25">
      <c r="B69" t="s">
        <v>321</v>
      </c>
      <c r="C69" s="59">
        <f>COUNTIF(C61:C68,"x")/8</f>
        <v>1</v>
      </c>
      <c r="D69" s="59">
        <f t="shared" ref="D69:P69" si="8">COUNTIF(D61:D68,"x")/8</f>
        <v>1</v>
      </c>
      <c r="E69" s="59">
        <f t="shared" si="8"/>
        <v>1</v>
      </c>
      <c r="F69" s="59">
        <f t="shared" si="8"/>
        <v>0</v>
      </c>
      <c r="G69" s="59">
        <f t="shared" si="8"/>
        <v>0</v>
      </c>
      <c r="H69" s="59">
        <f t="shared" si="8"/>
        <v>0</v>
      </c>
      <c r="I69" s="59">
        <f t="shared" si="8"/>
        <v>0</v>
      </c>
      <c r="J69" s="59">
        <f t="shared" si="8"/>
        <v>0</v>
      </c>
      <c r="K69" s="59">
        <f t="shared" si="8"/>
        <v>0</v>
      </c>
      <c r="L69" s="59">
        <f t="shared" si="8"/>
        <v>0</v>
      </c>
      <c r="M69" s="59">
        <f t="shared" si="8"/>
        <v>0</v>
      </c>
      <c r="N69" s="59">
        <f t="shared" si="8"/>
        <v>0</v>
      </c>
      <c r="O69" s="59">
        <f t="shared" si="8"/>
        <v>0</v>
      </c>
      <c r="P69" s="59">
        <f t="shared" si="8"/>
        <v>0</v>
      </c>
      <c r="Q69" s="54">
        <f>AVERAGE(Q61:Q68)</f>
        <v>1</v>
      </c>
    </row>
    <row r="70" spans="1:17" x14ac:dyDescent="0.25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7" x14ac:dyDescent="0.25">
      <c r="B71" s="51" t="s">
        <v>334</v>
      </c>
      <c r="C71" s="6"/>
      <c r="D71" s="6"/>
      <c r="E71" s="6"/>
      <c r="F71" s="6"/>
      <c r="G71" s="6"/>
      <c r="M71" s="49"/>
      <c r="N71" s="49"/>
      <c r="O71" s="49"/>
      <c r="P71" s="49"/>
    </row>
    <row r="72" spans="1:17" x14ac:dyDescent="0.25">
      <c r="A72" t="s">
        <v>581</v>
      </c>
      <c r="B72" s="17" t="s">
        <v>92</v>
      </c>
      <c r="C72" s="3" t="s">
        <v>473</v>
      </c>
      <c r="D72" s="3" t="s">
        <v>473</v>
      </c>
      <c r="E72" s="3" t="s">
        <v>473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6">
        <f>COUNTIF(C72:P72,"x")/F101</f>
        <v>1</v>
      </c>
    </row>
    <row r="73" spans="1:17" x14ac:dyDescent="0.25">
      <c r="A73" t="s">
        <v>581</v>
      </c>
      <c r="B73" s="73" t="s">
        <v>100</v>
      </c>
      <c r="C73" s="63" t="s">
        <v>473</v>
      </c>
      <c r="D73" s="63" t="s">
        <v>473</v>
      </c>
      <c r="E73" s="63" t="s">
        <v>473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56">
        <f>COUNTIF(C73:P73,"x")/F101</f>
        <v>1</v>
      </c>
    </row>
    <row r="74" spans="1:17" x14ac:dyDescent="0.25">
      <c r="A74" t="s">
        <v>581</v>
      </c>
      <c r="B74" s="17" t="s">
        <v>188</v>
      </c>
      <c r="C74" s="3" t="s">
        <v>473</v>
      </c>
      <c r="D74" s="3" t="s">
        <v>473</v>
      </c>
      <c r="E74" s="3" t="s">
        <v>473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6">
        <f>COUNTIF(C74:P74,"x")/F101</f>
        <v>1</v>
      </c>
    </row>
    <row r="75" spans="1:17" x14ac:dyDescent="0.25">
      <c r="A75" t="s">
        <v>580</v>
      </c>
      <c r="B75" s="89" t="s">
        <v>547</v>
      </c>
      <c r="C75" s="3" t="s">
        <v>473</v>
      </c>
      <c r="D75" s="3" t="s">
        <v>473</v>
      </c>
      <c r="E75" s="3" t="s">
        <v>473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56">
        <f>COUNTIF(C75:P75,"x")/F101</f>
        <v>1</v>
      </c>
    </row>
    <row r="76" spans="1:17" x14ac:dyDescent="0.25">
      <c r="A76" t="s">
        <v>581</v>
      </c>
      <c r="B76" s="17" t="s">
        <v>207</v>
      </c>
      <c r="C76" s="3" t="s">
        <v>473</v>
      </c>
      <c r="D76" s="3" t="s">
        <v>473</v>
      </c>
      <c r="E76" s="3" t="s">
        <v>473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6">
        <f>COUNTIF(C76:P76,"x")/F101</f>
        <v>1</v>
      </c>
    </row>
    <row r="77" spans="1:17" x14ac:dyDescent="0.25">
      <c r="A77" t="s">
        <v>582</v>
      </c>
      <c r="B77" s="46" t="s">
        <v>288</v>
      </c>
      <c r="C77" s="64" t="s">
        <v>473</v>
      </c>
      <c r="D77" s="64" t="s">
        <v>473</v>
      </c>
      <c r="E77" s="64" t="s">
        <v>473</v>
      </c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56">
        <f>COUNTIF(C77:P77,"x")/F101</f>
        <v>1</v>
      </c>
    </row>
    <row r="78" spans="1:17" x14ac:dyDescent="0.25">
      <c r="B78" t="s">
        <v>321</v>
      </c>
      <c r="C78" s="59">
        <f>COUNTIF(C72:C77,"x")/6</f>
        <v>1</v>
      </c>
      <c r="D78" s="59">
        <f t="shared" ref="D78:P78" si="9">COUNTIF(D72:D77,"x")/6</f>
        <v>1</v>
      </c>
      <c r="E78" s="59">
        <f t="shared" si="9"/>
        <v>1</v>
      </c>
      <c r="F78" s="59">
        <f t="shared" si="9"/>
        <v>0</v>
      </c>
      <c r="G78" s="59">
        <f t="shared" si="9"/>
        <v>0</v>
      </c>
      <c r="H78" s="59">
        <f t="shared" si="9"/>
        <v>0</v>
      </c>
      <c r="I78" s="59">
        <f t="shared" si="9"/>
        <v>0</v>
      </c>
      <c r="J78" s="59">
        <f t="shared" si="9"/>
        <v>0</v>
      </c>
      <c r="K78" s="59">
        <f t="shared" si="9"/>
        <v>0</v>
      </c>
      <c r="L78" s="59">
        <f t="shared" si="9"/>
        <v>0</v>
      </c>
      <c r="M78" s="59">
        <f t="shared" si="9"/>
        <v>0</v>
      </c>
      <c r="N78" s="59">
        <f t="shared" si="9"/>
        <v>0</v>
      </c>
      <c r="O78" s="59">
        <f t="shared" si="9"/>
        <v>0</v>
      </c>
      <c r="P78" s="59">
        <f t="shared" si="9"/>
        <v>0</v>
      </c>
      <c r="Q78" s="54">
        <f>AVERAGE(Q72:Q77)</f>
        <v>1</v>
      </c>
    </row>
    <row r="79" spans="1:17" x14ac:dyDescent="0.25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 x14ac:dyDescent="0.25">
      <c r="B80" t="s">
        <v>345</v>
      </c>
      <c r="C80" s="15">
        <f t="shared" ref="C80:P80" si="10">COUNTIF(C3:C77,"x")</f>
        <v>46</v>
      </c>
      <c r="D80" s="15">
        <f t="shared" si="10"/>
        <v>48</v>
      </c>
      <c r="E80" s="15">
        <f t="shared" si="10"/>
        <v>47</v>
      </c>
      <c r="F80" s="15">
        <f t="shared" si="10"/>
        <v>0</v>
      </c>
      <c r="G80" s="15">
        <f t="shared" si="10"/>
        <v>0</v>
      </c>
      <c r="H80" s="15">
        <f t="shared" si="10"/>
        <v>0</v>
      </c>
      <c r="I80" s="15">
        <f t="shared" si="10"/>
        <v>0</v>
      </c>
      <c r="J80" s="15">
        <f t="shared" si="10"/>
        <v>0</v>
      </c>
      <c r="K80" s="15">
        <f t="shared" si="10"/>
        <v>0</v>
      </c>
      <c r="L80" s="15">
        <f t="shared" si="10"/>
        <v>0</v>
      </c>
      <c r="M80" s="15">
        <f t="shared" si="10"/>
        <v>0</v>
      </c>
      <c r="N80" s="15">
        <f t="shared" si="10"/>
        <v>0</v>
      </c>
      <c r="O80" s="15">
        <f t="shared" si="10"/>
        <v>0</v>
      </c>
      <c r="P80" s="15">
        <f t="shared" si="10"/>
        <v>0</v>
      </c>
    </row>
    <row r="81" spans="2:16" x14ac:dyDescent="0.25">
      <c r="B81" s="112" t="s">
        <v>322</v>
      </c>
      <c r="C81" s="113">
        <f>COUNTIF(C3:C77,"x")/$J$101</f>
        <v>0.95833333333333337</v>
      </c>
      <c r="D81" s="113">
        <f t="shared" ref="D81:P81" si="11">COUNTIF(D3:D77,"x")/$J$101</f>
        <v>1</v>
      </c>
      <c r="E81" s="113">
        <f t="shared" si="11"/>
        <v>0.97916666666666663</v>
      </c>
      <c r="F81" s="113">
        <f t="shared" si="11"/>
        <v>0</v>
      </c>
      <c r="G81" s="113">
        <f t="shared" si="11"/>
        <v>0</v>
      </c>
      <c r="H81" s="113">
        <f t="shared" si="11"/>
        <v>0</v>
      </c>
      <c r="I81" s="113">
        <f t="shared" si="11"/>
        <v>0</v>
      </c>
      <c r="J81" s="113">
        <f t="shared" si="11"/>
        <v>0</v>
      </c>
      <c r="K81" s="113">
        <f t="shared" si="11"/>
        <v>0</v>
      </c>
      <c r="L81" s="113">
        <f t="shared" si="11"/>
        <v>0</v>
      </c>
      <c r="M81" s="113">
        <f t="shared" si="11"/>
        <v>0</v>
      </c>
      <c r="N81" s="113">
        <f t="shared" si="11"/>
        <v>0</v>
      </c>
      <c r="O81" s="113">
        <f t="shared" si="11"/>
        <v>0</v>
      </c>
      <c r="P81" s="113">
        <f t="shared" si="11"/>
        <v>0</v>
      </c>
    </row>
    <row r="82" spans="2:16" x14ac:dyDescent="0.25">
      <c r="B82" s="112" t="s">
        <v>478</v>
      </c>
      <c r="C82" s="113">
        <f>'Region 1'!C77</f>
        <v>0.8219782929300451</v>
      </c>
      <c r="D82" s="113">
        <f>'Region 1'!D77</f>
        <v>0.91664361837225916</v>
      </c>
      <c r="E82" s="113">
        <f>'Region 1'!E77</f>
        <v>0.88510223873584382</v>
      </c>
      <c r="F82" s="113">
        <f>'Region 1'!F77</f>
        <v>0</v>
      </c>
      <c r="G82" s="113">
        <f>'Region 1'!F77</f>
        <v>0</v>
      </c>
      <c r="H82" s="113">
        <f>'Region 1'!H77</f>
        <v>0</v>
      </c>
      <c r="I82" s="113">
        <f>'Region 1'!I77</f>
        <v>0</v>
      </c>
      <c r="J82" s="113">
        <f>'Region 1'!J77</f>
        <v>0</v>
      </c>
      <c r="K82" s="113">
        <f>'Region 1'!K77</f>
        <v>0</v>
      </c>
      <c r="L82" s="113">
        <f>'Region 1'!L77</f>
        <v>0</v>
      </c>
      <c r="M82" s="113">
        <f>'Region 1'!M77</f>
        <v>0</v>
      </c>
      <c r="N82" s="113">
        <f>'Region 1'!N77</f>
        <v>0</v>
      </c>
      <c r="O82" s="113">
        <f>'Region 1'!O77</f>
        <v>0</v>
      </c>
      <c r="P82" s="113">
        <f>'Region 1'!P77</f>
        <v>0</v>
      </c>
    </row>
    <row r="83" spans="2:16" x14ac:dyDescent="0.25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2:16" x14ac:dyDescent="0.25">
      <c r="B84" s="17" t="s">
        <v>583</v>
      </c>
      <c r="C84" s="135">
        <f>COUNTIFS(C3:C77,"x",A3:A77, "l")</f>
        <v>28</v>
      </c>
      <c r="D84" s="135">
        <f t="shared" ref="D84:P84" si="12">COUNTIFS(D3:D77,"x",$A3:$A77, "l")</f>
        <v>30</v>
      </c>
      <c r="E84" s="135">
        <f t="shared" si="12"/>
        <v>30</v>
      </c>
      <c r="F84" s="135">
        <f t="shared" si="12"/>
        <v>0</v>
      </c>
      <c r="G84" s="135">
        <f t="shared" si="12"/>
        <v>0</v>
      </c>
      <c r="H84" s="135">
        <f t="shared" si="12"/>
        <v>0</v>
      </c>
      <c r="I84" s="135">
        <f t="shared" si="12"/>
        <v>0</v>
      </c>
      <c r="J84" s="135">
        <f t="shared" si="12"/>
        <v>0</v>
      </c>
      <c r="K84" s="135">
        <f t="shared" si="12"/>
        <v>0</v>
      </c>
      <c r="L84" s="135">
        <f t="shared" si="12"/>
        <v>0</v>
      </c>
      <c r="M84" s="135">
        <f t="shared" si="12"/>
        <v>0</v>
      </c>
      <c r="N84" s="135">
        <f t="shared" si="12"/>
        <v>0</v>
      </c>
      <c r="O84" s="135">
        <f t="shared" si="12"/>
        <v>0</v>
      </c>
      <c r="P84" s="135">
        <f t="shared" si="12"/>
        <v>0</v>
      </c>
    </row>
    <row r="85" spans="2:16" x14ac:dyDescent="0.25">
      <c r="B85" s="17" t="s">
        <v>587</v>
      </c>
      <c r="C85" s="135">
        <f>COUNTIF(A3:A77,"L")</f>
        <v>30</v>
      </c>
      <c r="D85" s="135">
        <f>COUNTIF($A3:$A77,"L")</f>
        <v>30</v>
      </c>
      <c r="E85" s="135">
        <f>COUNTIF($A3:$A77,"L")</f>
        <v>30</v>
      </c>
      <c r="F85" s="135">
        <f>COUNTIF($A3:$A77,"L")</f>
        <v>30</v>
      </c>
      <c r="G85" s="135">
        <f t="shared" ref="G85:P85" si="13">COUNTIF($A3:$A40,"L")+COUNTIF($A44:$A77,"L")</f>
        <v>30</v>
      </c>
      <c r="H85" s="135">
        <f t="shared" si="13"/>
        <v>30</v>
      </c>
      <c r="I85" s="135">
        <f t="shared" si="13"/>
        <v>30</v>
      </c>
      <c r="J85" s="135">
        <f t="shared" si="13"/>
        <v>30</v>
      </c>
      <c r="K85" s="135">
        <f t="shared" si="13"/>
        <v>30</v>
      </c>
      <c r="L85" s="135">
        <f t="shared" si="13"/>
        <v>30</v>
      </c>
      <c r="M85" s="135">
        <f t="shared" si="13"/>
        <v>30</v>
      </c>
      <c r="N85" s="135">
        <f t="shared" si="13"/>
        <v>30</v>
      </c>
      <c r="O85" s="135">
        <f t="shared" si="13"/>
        <v>30</v>
      </c>
      <c r="P85" s="135">
        <f t="shared" si="13"/>
        <v>30</v>
      </c>
    </row>
    <row r="86" spans="2:16" x14ac:dyDescent="0.25">
      <c r="B86" s="17" t="s">
        <v>588</v>
      </c>
      <c r="C86" s="133">
        <f>C84/C85</f>
        <v>0.93333333333333335</v>
      </c>
      <c r="D86" s="133">
        <f>D84/D85</f>
        <v>1</v>
      </c>
      <c r="E86" s="133">
        <f t="shared" ref="E86:P86" si="14">E84/E85</f>
        <v>1</v>
      </c>
      <c r="F86" s="133">
        <f t="shared" si="14"/>
        <v>0</v>
      </c>
      <c r="G86" s="133">
        <f t="shared" si="14"/>
        <v>0</v>
      </c>
      <c r="H86" s="133">
        <f t="shared" si="14"/>
        <v>0</v>
      </c>
      <c r="I86" s="133">
        <f t="shared" si="14"/>
        <v>0</v>
      </c>
      <c r="J86" s="133">
        <f t="shared" si="14"/>
        <v>0</v>
      </c>
      <c r="K86" s="133">
        <f t="shared" si="14"/>
        <v>0</v>
      </c>
      <c r="L86" s="133">
        <f t="shared" si="14"/>
        <v>0</v>
      </c>
      <c r="M86" s="133">
        <f t="shared" si="14"/>
        <v>0</v>
      </c>
      <c r="N86" s="133">
        <f t="shared" si="14"/>
        <v>0</v>
      </c>
      <c r="O86" s="133">
        <f t="shared" ref="O86" si="15">O84/O85</f>
        <v>0</v>
      </c>
      <c r="P86" s="133">
        <f t="shared" si="14"/>
        <v>0</v>
      </c>
    </row>
    <row r="87" spans="2:16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2:16" x14ac:dyDescent="0.25">
      <c r="B88" s="17" t="s">
        <v>584</v>
      </c>
      <c r="C88" s="135">
        <f>COUNTIFS(C3:C77,"x",A3:A77, "C")</f>
        <v>6</v>
      </c>
      <c r="D88" s="135">
        <f t="shared" ref="D88:P88" si="16">COUNTIFS(D3:D77,"x",$A3:$A77, "C")</f>
        <v>6</v>
      </c>
      <c r="E88" s="135">
        <f t="shared" si="16"/>
        <v>5</v>
      </c>
      <c r="F88" s="135">
        <f t="shared" si="16"/>
        <v>0</v>
      </c>
      <c r="G88" s="135">
        <f t="shared" si="16"/>
        <v>0</v>
      </c>
      <c r="H88" s="135">
        <f t="shared" si="16"/>
        <v>0</v>
      </c>
      <c r="I88" s="135">
        <f t="shared" si="16"/>
        <v>0</v>
      </c>
      <c r="J88" s="135">
        <f t="shared" si="16"/>
        <v>0</v>
      </c>
      <c r="K88" s="135">
        <f t="shared" si="16"/>
        <v>0</v>
      </c>
      <c r="L88" s="135">
        <f t="shared" si="16"/>
        <v>0</v>
      </c>
      <c r="M88" s="135">
        <f t="shared" si="16"/>
        <v>0</v>
      </c>
      <c r="N88" s="135">
        <f t="shared" si="16"/>
        <v>0</v>
      </c>
      <c r="O88" s="135">
        <f t="shared" si="16"/>
        <v>0</v>
      </c>
      <c r="P88" s="135">
        <f t="shared" si="16"/>
        <v>0</v>
      </c>
    </row>
    <row r="89" spans="2:16" x14ac:dyDescent="0.25">
      <c r="B89" s="17" t="s">
        <v>589</v>
      </c>
      <c r="C89" s="135">
        <f>COUNTIF(A3:A77,"C")</f>
        <v>6</v>
      </c>
      <c r="D89" s="135">
        <f t="shared" ref="D89:P89" si="17">COUNTIF($A3:$A77,"C")</f>
        <v>6</v>
      </c>
      <c r="E89" s="135">
        <f t="shared" si="17"/>
        <v>6</v>
      </c>
      <c r="F89" s="135">
        <f t="shared" si="17"/>
        <v>6</v>
      </c>
      <c r="G89" s="135">
        <f t="shared" si="17"/>
        <v>6</v>
      </c>
      <c r="H89" s="135">
        <f t="shared" si="17"/>
        <v>6</v>
      </c>
      <c r="I89" s="135">
        <f t="shared" si="17"/>
        <v>6</v>
      </c>
      <c r="J89" s="135">
        <f t="shared" si="17"/>
        <v>6</v>
      </c>
      <c r="K89" s="135">
        <f t="shared" si="17"/>
        <v>6</v>
      </c>
      <c r="L89" s="135">
        <f t="shared" si="17"/>
        <v>6</v>
      </c>
      <c r="M89" s="135">
        <f t="shared" si="17"/>
        <v>6</v>
      </c>
      <c r="N89" s="135">
        <f t="shared" si="17"/>
        <v>6</v>
      </c>
      <c r="O89" s="135">
        <f t="shared" si="17"/>
        <v>6</v>
      </c>
      <c r="P89" s="135">
        <f t="shared" si="17"/>
        <v>6</v>
      </c>
    </row>
    <row r="90" spans="2:16" x14ac:dyDescent="0.25">
      <c r="B90" s="17" t="s">
        <v>590</v>
      </c>
      <c r="C90" s="133">
        <f>C88/C89</f>
        <v>1</v>
      </c>
      <c r="D90" s="133">
        <f>D88/D89</f>
        <v>1</v>
      </c>
      <c r="E90" s="133">
        <f t="shared" ref="E90:P90" si="18">E88/E89</f>
        <v>0.83333333333333337</v>
      </c>
      <c r="F90" s="133">
        <f t="shared" si="18"/>
        <v>0</v>
      </c>
      <c r="G90" s="133">
        <f t="shared" si="18"/>
        <v>0</v>
      </c>
      <c r="H90" s="133">
        <f t="shared" si="18"/>
        <v>0</v>
      </c>
      <c r="I90" s="133">
        <f t="shared" si="18"/>
        <v>0</v>
      </c>
      <c r="J90" s="133">
        <f t="shared" si="18"/>
        <v>0</v>
      </c>
      <c r="K90" s="133">
        <f t="shared" si="18"/>
        <v>0</v>
      </c>
      <c r="L90" s="133">
        <f t="shared" si="18"/>
        <v>0</v>
      </c>
      <c r="M90" s="133">
        <f t="shared" si="18"/>
        <v>0</v>
      </c>
      <c r="N90" s="133">
        <f t="shared" si="18"/>
        <v>0</v>
      </c>
      <c r="O90" s="133">
        <f t="shared" ref="O90" si="19">O88/O89</f>
        <v>0</v>
      </c>
      <c r="P90" s="133">
        <f t="shared" si="18"/>
        <v>0</v>
      </c>
    </row>
    <row r="91" spans="2:16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2:16" x14ac:dyDescent="0.25">
      <c r="B92" s="17" t="s">
        <v>585</v>
      </c>
      <c r="C92" s="135">
        <f>COUNTIFS(C3:C77,"x",A3:A77, "S")</f>
        <v>11</v>
      </c>
      <c r="D92" s="135">
        <f t="shared" ref="D92:P92" si="20">COUNTIFS(D3:D77,"x",$A3:$A77, "S")</f>
        <v>11</v>
      </c>
      <c r="E92" s="135">
        <f t="shared" si="20"/>
        <v>11</v>
      </c>
      <c r="F92" s="135">
        <f t="shared" si="20"/>
        <v>0</v>
      </c>
      <c r="G92" s="135">
        <f t="shared" si="20"/>
        <v>0</v>
      </c>
      <c r="H92" s="135">
        <f t="shared" si="20"/>
        <v>0</v>
      </c>
      <c r="I92" s="135">
        <f t="shared" si="20"/>
        <v>0</v>
      </c>
      <c r="J92" s="135">
        <f t="shared" si="20"/>
        <v>0</v>
      </c>
      <c r="K92" s="135">
        <f t="shared" si="20"/>
        <v>0</v>
      </c>
      <c r="L92" s="135">
        <f t="shared" si="20"/>
        <v>0</v>
      </c>
      <c r="M92" s="135">
        <f t="shared" si="20"/>
        <v>0</v>
      </c>
      <c r="N92" s="135">
        <f t="shared" si="20"/>
        <v>0</v>
      </c>
      <c r="O92" s="135">
        <f t="shared" si="20"/>
        <v>0</v>
      </c>
      <c r="P92" s="135">
        <f t="shared" si="20"/>
        <v>0</v>
      </c>
    </row>
    <row r="93" spans="2:16" x14ac:dyDescent="0.25">
      <c r="B93" s="17" t="s">
        <v>591</v>
      </c>
      <c r="C93" s="135">
        <f>COUNTIF(A3:A77,"S")</f>
        <v>11</v>
      </c>
      <c r="D93" s="135">
        <f t="shared" ref="D93:P93" si="21">COUNTIF($A3:$A77,"S")</f>
        <v>11</v>
      </c>
      <c r="E93" s="135">
        <f t="shared" si="21"/>
        <v>11</v>
      </c>
      <c r="F93" s="135">
        <f t="shared" si="21"/>
        <v>11</v>
      </c>
      <c r="G93" s="135">
        <f t="shared" si="21"/>
        <v>11</v>
      </c>
      <c r="H93" s="135">
        <f t="shared" si="21"/>
        <v>11</v>
      </c>
      <c r="I93" s="135">
        <f t="shared" si="21"/>
        <v>11</v>
      </c>
      <c r="J93" s="135">
        <f t="shared" si="21"/>
        <v>11</v>
      </c>
      <c r="K93" s="135">
        <f t="shared" si="21"/>
        <v>11</v>
      </c>
      <c r="L93" s="135">
        <f t="shared" si="21"/>
        <v>11</v>
      </c>
      <c r="M93" s="135">
        <f t="shared" si="21"/>
        <v>11</v>
      </c>
      <c r="N93" s="135">
        <f t="shared" si="21"/>
        <v>11</v>
      </c>
      <c r="O93" s="135">
        <f t="shared" si="21"/>
        <v>11</v>
      </c>
      <c r="P93" s="135">
        <f t="shared" si="21"/>
        <v>11</v>
      </c>
    </row>
    <row r="94" spans="2:16" x14ac:dyDescent="0.25">
      <c r="B94" s="17" t="s">
        <v>592</v>
      </c>
      <c r="C94" s="133">
        <f>C92/C93</f>
        <v>1</v>
      </c>
      <c r="D94" s="133">
        <f>D92/D93</f>
        <v>1</v>
      </c>
      <c r="E94" s="133">
        <f t="shared" ref="E94:P94" si="22">E92/E93</f>
        <v>1</v>
      </c>
      <c r="F94" s="133">
        <f t="shared" si="22"/>
        <v>0</v>
      </c>
      <c r="G94" s="133">
        <f t="shared" si="22"/>
        <v>0</v>
      </c>
      <c r="H94" s="133">
        <f t="shared" si="22"/>
        <v>0</v>
      </c>
      <c r="I94" s="133">
        <f t="shared" si="22"/>
        <v>0</v>
      </c>
      <c r="J94" s="133">
        <f t="shared" si="22"/>
        <v>0</v>
      </c>
      <c r="K94" s="133">
        <f t="shared" si="22"/>
        <v>0</v>
      </c>
      <c r="L94" s="133">
        <f t="shared" si="22"/>
        <v>0</v>
      </c>
      <c r="M94" s="133">
        <f t="shared" si="22"/>
        <v>0</v>
      </c>
      <c r="N94" s="133">
        <f t="shared" si="22"/>
        <v>0</v>
      </c>
      <c r="O94" s="133">
        <f t="shared" ref="O94" si="23">O92/O93</f>
        <v>0</v>
      </c>
      <c r="P94" s="133">
        <f t="shared" si="22"/>
        <v>0</v>
      </c>
    </row>
    <row r="95" spans="2:16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2:16" x14ac:dyDescent="0.25">
      <c r="B96" s="17" t="s">
        <v>586</v>
      </c>
      <c r="C96" s="135">
        <f>COUNTIFS(C3:C77,"x",A3:A77, "o")</f>
        <v>1</v>
      </c>
      <c r="D96" s="135">
        <f t="shared" ref="D96:P96" si="24">COUNTIFS(D3:D77,"x",$A3:$A77, "o")</f>
        <v>1</v>
      </c>
      <c r="E96" s="135">
        <f t="shared" si="24"/>
        <v>1</v>
      </c>
      <c r="F96" s="135">
        <f t="shared" si="24"/>
        <v>0</v>
      </c>
      <c r="G96" s="135">
        <f t="shared" si="24"/>
        <v>0</v>
      </c>
      <c r="H96" s="135">
        <f t="shared" si="24"/>
        <v>0</v>
      </c>
      <c r="I96" s="135">
        <f t="shared" si="24"/>
        <v>0</v>
      </c>
      <c r="J96" s="135">
        <f t="shared" si="24"/>
        <v>0</v>
      </c>
      <c r="K96" s="135">
        <f t="shared" si="24"/>
        <v>0</v>
      </c>
      <c r="L96" s="135">
        <f t="shared" si="24"/>
        <v>0</v>
      </c>
      <c r="M96" s="135">
        <f t="shared" si="24"/>
        <v>0</v>
      </c>
      <c r="N96" s="135">
        <f t="shared" si="24"/>
        <v>0</v>
      </c>
      <c r="O96" s="135">
        <f t="shared" si="24"/>
        <v>0</v>
      </c>
      <c r="P96" s="135">
        <f t="shared" si="24"/>
        <v>0</v>
      </c>
    </row>
    <row r="97" spans="2:17" x14ac:dyDescent="0.25">
      <c r="B97" s="17" t="s">
        <v>594</v>
      </c>
      <c r="C97" s="135">
        <f>COUNTIF(A3:A77,"o")</f>
        <v>1</v>
      </c>
      <c r="D97" s="135">
        <f>$C$97</f>
        <v>1</v>
      </c>
      <c r="E97" s="135">
        <f t="shared" ref="E97:P97" si="25">$C$97</f>
        <v>1</v>
      </c>
      <c r="F97" s="135">
        <f t="shared" si="25"/>
        <v>1</v>
      </c>
      <c r="G97" s="135">
        <f t="shared" si="25"/>
        <v>1</v>
      </c>
      <c r="H97" s="135">
        <f t="shared" si="25"/>
        <v>1</v>
      </c>
      <c r="I97" s="135">
        <f t="shared" si="25"/>
        <v>1</v>
      </c>
      <c r="J97" s="135">
        <f t="shared" si="25"/>
        <v>1</v>
      </c>
      <c r="K97" s="135">
        <f t="shared" si="25"/>
        <v>1</v>
      </c>
      <c r="L97" s="135">
        <f t="shared" si="25"/>
        <v>1</v>
      </c>
      <c r="M97" s="135">
        <f t="shared" si="25"/>
        <v>1</v>
      </c>
      <c r="N97" s="135">
        <f t="shared" si="25"/>
        <v>1</v>
      </c>
      <c r="O97" s="135">
        <f t="shared" si="25"/>
        <v>1</v>
      </c>
      <c r="P97" s="135">
        <f t="shared" si="25"/>
        <v>1</v>
      </c>
    </row>
    <row r="98" spans="2:17" x14ac:dyDescent="0.25">
      <c r="B98" s="17" t="s">
        <v>595</v>
      </c>
      <c r="C98" s="133">
        <f>C96/C97</f>
        <v>1</v>
      </c>
      <c r="D98" s="133">
        <f>D96/D97</f>
        <v>1</v>
      </c>
      <c r="E98" s="133">
        <f t="shared" ref="E98:P98" si="26">E96/E97</f>
        <v>1</v>
      </c>
      <c r="F98" s="133">
        <f t="shared" si="26"/>
        <v>0</v>
      </c>
      <c r="G98" s="133">
        <f t="shared" si="26"/>
        <v>0</v>
      </c>
      <c r="H98" s="133">
        <f t="shared" si="26"/>
        <v>0</v>
      </c>
      <c r="I98" s="133">
        <f t="shared" si="26"/>
        <v>0</v>
      </c>
      <c r="J98" s="133">
        <f t="shared" si="26"/>
        <v>0</v>
      </c>
      <c r="K98" s="133">
        <f t="shared" si="26"/>
        <v>0</v>
      </c>
      <c r="L98" s="133">
        <f t="shared" si="26"/>
        <v>0</v>
      </c>
      <c r="M98" s="133">
        <f t="shared" si="26"/>
        <v>0</v>
      </c>
      <c r="N98" s="133">
        <f t="shared" si="26"/>
        <v>0</v>
      </c>
      <c r="O98" s="133">
        <f t="shared" ref="O98" si="27">O96/O97</f>
        <v>0</v>
      </c>
      <c r="P98" s="133">
        <f t="shared" si="26"/>
        <v>0</v>
      </c>
    </row>
    <row r="99" spans="2:17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25">
      <c r="C100" s="14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2:17" x14ac:dyDescent="0.25">
      <c r="B101" s="11" t="s">
        <v>323</v>
      </c>
      <c r="C101" s="56">
        <f>AVERAGEIF(C81:P81,"&lt;&gt;0")</f>
        <v>0.97916666666666663</v>
      </c>
      <c r="E101" t="s">
        <v>365</v>
      </c>
      <c r="F101" s="6">
        <v>3</v>
      </c>
      <c r="H101" s="32" t="s">
        <v>445</v>
      </c>
      <c r="J101" s="131">
        <f>C85+C89+C93+C97</f>
        <v>48</v>
      </c>
    </row>
    <row r="102" spans="2:17" ht="20.25" x14ac:dyDescent="0.3">
      <c r="B102" s="114" t="s">
        <v>468</v>
      </c>
      <c r="C102" s="115">
        <f>'Region 1'!C92</f>
        <v>0.87457471667938269</v>
      </c>
      <c r="G102" s="104"/>
      <c r="H102" s="32"/>
      <c r="J102" s="131"/>
      <c r="K102" s="131"/>
    </row>
    <row r="103" spans="2:17" x14ac:dyDescent="0.25">
      <c r="I103" s="7"/>
    </row>
  </sheetData>
  <pageMargins left="0.7" right="0.7" top="0.75" bottom="0.75" header="0.3" footer="0.3"/>
  <pageSetup scale="70" fitToHeight="0" orientation="landscape" r:id="rId1"/>
  <rowBreaks count="2" manualBreakCount="2">
    <brk id="46" max="16383" man="1"/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92"/>
  <sheetViews>
    <sheetView zoomScale="97" zoomScaleNormal="97" workbookViewId="0">
      <selection activeCell="G91" sqref="G91"/>
    </sheetView>
  </sheetViews>
  <sheetFormatPr defaultRowHeight="15" x14ac:dyDescent="0.25"/>
  <cols>
    <col min="1" max="1" width="2.42578125" bestFit="1" customWidth="1"/>
    <col min="2" max="2" width="40" bestFit="1" customWidth="1"/>
    <col min="3" max="3" width="10" bestFit="1" customWidth="1"/>
    <col min="4" max="4" width="9.7109375" customWidth="1"/>
    <col min="5" max="5" width="10.5703125" bestFit="1" customWidth="1"/>
  </cols>
  <sheetData>
    <row r="1" spans="1:18" ht="48.75" x14ac:dyDescent="0.25">
      <c r="B1" s="30" t="s">
        <v>443</v>
      </c>
      <c r="C1" s="1" t="s">
        <v>622</v>
      </c>
      <c r="D1" s="1" t="s">
        <v>624</v>
      </c>
      <c r="E1" s="1" t="s">
        <v>625</v>
      </c>
      <c r="F1" s="1" t="s">
        <v>311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8" x14ac:dyDescent="0.25">
      <c r="B2" s="9" t="s">
        <v>335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36"/>
    </row>
    <row r="3" spans="1:18" x14ac:dyDescent="0.25">
      <c r="A3" t="s">
        <v>582</v>
      </c>
      <c r="B3" s="2" t="s">
        <v>20</v>
      </c>
      <c r="C3" s="3"/>
      <c r="D3" s="6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6">
        <f>COUNTIF(C3:P3,"x")/F91</f>
        <v>0</v>
      </c>
    </row>
    <row r="4" spans="1:18" x14ac:dyDescent="0.25">
      <c r="A4" t="s">
        <v>581</v>
      </c>
      <c r="B4" s="45" t="s">
        <v>80</v>
      </c>
      <c r="C4" s="64" t="s">
        <v>473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9">
        <f>COUNTIF(C4:P4,"x")/F91</f>
        <v>0.33333333333333331</v>
      </c>
    </row>
    <row r="5" spans="1:18" x14ac:dyDescent="0.25">
      <c r="A5" t="s">
        <v>580</v>
      </c>
      <c r="B5" s="2" t="s">
        <v>489</v>
      </c>
      <c r="C5" s="3" t="s">
        <v>473</v>
      </c>
      <c r="D5" s="3" t="s">
        <v>473</v>
      </c>
      <c r="E5" s="3" t="s">
        <v>473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6">
        <f>COUNTIF(C5:P5,"x")/F91</f>
        <v>1</v>
      </c>
    </row>
    <row r="6" spans="1:18" x14ac:dyDescent="0.25">
      <c r="B6" t="s">
        <v>337</v>
      </c>
      <c r="C6" s="59">
        <f>COUNTIF(C3:C5,"x")/3</f>
        <v>0.66666666666666663</v>
      </c>
      <c r="D6" s="59">
        <f t="shared" ref="D6:P6" si="0">COUNTIF(D3:D5,"x")/3</f>
        <v>0.33333333333333331</v>
      </c>
      <c r="E6" s="59">
        <f t="shared" si="0"/>
        <v>0.33333333333333331</v>
      </c>
      <c r="F6" s="59">
        <f t="shared" si="0"/>
        <v>0</v>
      </c>
      <c r="G6" s="59">
        <f t="shared" si="0"/>
        <v>0</v>
      </c>
      <c r="H6" s="59">
        <f t="shared" si="0"/>
        <v>0</v>
      </c>
      <c r="I6" s="59">
        <f t="shared" si="0"/>
        <v>0</v>
      </c>
      <c r="J6" s="59">
        <f t="shared" si="0"/>
        <v>0</v>
      </c>
      <c r="K6" s="59">
        <f t="shared" si="0"/>
        <v>0</v>
      </c>
      <c r="L6" s="59">
        <f t="shared" si="0"/>
        <v>0</v>
      </c>
      <c r="M6" s="59">
        <f t="shared" si="0"/>
        <v>0</v>
      </c>
      <c r="N6" s="59">
        <f t="shared" si="0"/>
        <v>0</v>
      </c>
      <c r="O6" s="59">
        <f t="shared" ref="O6" si="1">COUNTIF(O3:O5,"x")/3</f>
        <v>0</v>
      </c>
      <c r="P6" s="59">
        <f t="shared" si="0"/>
        <v>0</v>
      </c>
      <c r="Q6" s="54">
        <f>AVERAGE(Q3,Q4,Q5)</f>
        <v>0.44444444444444442</v>
      </c>
    </row>
    <row r="7" spans="1:18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8" x14ac:dyDescent="0.25">
      <c r="B8" s="51" t="s">
        <v>336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"/>
    </row>
    <row r="9" spans="1:18" x14ac:dyDescent="0.25">
      <c r="A9" t="s">
        <v>581</v>
      </c>
      <c r="B9" s="2" t="s">
        <v>22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6">
        <f>COUNTIF(C9:P9,"x")/F91</f>
        <v>0</v>
      </c>
    </row>
    <row r="10" spans="1:18" x14ac:dyDescent="0.25">
      <c r="A10" t="s">
        <v>582</v>
      </c>
      <c r="B10" s="45" t="s">
        <v>27</v>
      </c>
      <c r="C10" s="64" t="s">
        <v>473</v>
      </c>
      <c r="D10" s="64" t="s">
        <v>473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9">
        <f>COUNTIF(C10:P10,"x")/F91</f>
        <v>0.66666666666666663</v>
      </c>
    </row>
    <row r="11" spans="1:18" x14ac:dyDescent="0.25">
      <c r="A11" t="s">
        <v>581</v>
      </c>
      <c r="B11" s="2" t="s">
        <v>150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56">
        <f>COUNTIF(C11:P11,"x")/F91</f>
        <v>0</v>
      </c>
    </row>
    <row r="12" spans="1:18" x14ac:dyDescent="0.25">
      <c r="A12" t="s">
        <v>580</v>
      </c>
      <c r="B12" s="2" t="s">
        <v>490</v>
      </c>
      <c r="C12" s="3" t="s">
        <v>473</v>
      </c>
      <c r="D12" s="3" t="s">
        <v>473</v>
      </c>
      <c r="E12" s="3" t="s">
        <v>473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6">
        <f>COUNTIF(C12:P12,"x")/F91</f>
        <v>1</v>
      </c>
    </row>
    <row r="13" spans="1:18" x14ac:dyDescent="0.25">
      <c r="A13" t="s">
        <v>581</v>
      </c>
      <c r="B13" s="2" t="s">
        <v>200</v>
      </c>
      <c r="C13" s="3" t="s">
        <v>473</v>
      </c>
      <c r="D13" s="3" t="s">
        <v>473</v>
      </c>
      <c r="E13" s="3" t="s">
        <v>473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56">
        <f>COUNTIF(C13:P13,"x")/F91</f>
        <v>1</v>
      </c>
    </row>
    <row r="14" spans="1:18" x14ac:dyDescent="0.25">
      <c r="A14" t="s">
        <v>581</v>
      </c>
      <c r="B14" s="2" t="s">
        <v>607</v>
      </c>
      <c r="C14" s="3" t="s">
        <v>473</v>
      </c>
      <c r="D14" s="3" t="s">
        <v>473</v>
      </c>
      <c r="E14" s="3" t="s">
        <v>473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56">
        <f>COUNTIF(C14:P14,"x")/F91</f>
        <v>1</v>
      </c>
    </row>
    <row r="15" spans="1:18" x14ac:dyDescent="0.25">
      <c r="B15" t="s">
        <v>337</v>
      </c>
      <c r="C15" s="59">
        <f>COUNTIF(C9:C14,"x")/6</f>
        <v>0.66666666666666663</v>
      </c>
      <c r="D15" s="59">
        <f t="shared" ref="D15:P15" si="2">COUNTIF(D9:D14,"x")/6</f>
        <v>0.66666666666666663</v>
      </c>
      <c r="E15" s="59">
        <f t="shared" si="2"/>
        <v>0.5</v>
      </c>
      <c r="F15" s="59">
        <f t="shared" si="2"/>
        <v>0</v>
      </c>
      <c r="G15" s="59">
        <f t="shared" si="2"/>
        <v>0</v>
      </c>
      <c r="H15" s="59">
        <f t="shared" si="2"/>
        <v>0</v>
      </c>
      <c r="I15" s="59">
        <f t="shared" si="2"/>
        <v>0</v>
      </c>
      <c r="J15" s="59">
        <f t="shared" si="2"/>
        <v>0</v>
      </c>
      <c r="K15" s="59">
        <f t="shared" si="2"/>
        <v>0</v>
      </c>
      <c r="L15" s="59">
        <f t="shared" si="2"/>
        <v>0</v>
      </c>
      <c r="M15" s="59">
        <f t="shared" si="2"/>
        <v>0</v>
      </c>
      <c r="N15" s="59">
        <f t="shared" si="2"/>
        <v>0</v>
      </c>
      <c r="O15" s="59">
        <f t="shared" ref="O15" si="3">COUNTIF(O9:O14,"x")/6</f>
        <v>0</v>
      </c>
      <c r="P15" s="59">
        <f t="shared" si="2"/>
        <v>0</v>
      </c>
      <c r="Q15" s="54">
        <f>AVERAGE(Q9,Q10,Q11,Q12,Q13,Q14)</f>
        <v>0.61111111111111105</v>
      </c>
    </row>
    <row r="16" spans="1:18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5">
      <c r="B17" s="51" t="s">
        <v>338</v>
      </c>
      <c r="C17" s="6"/>
      <c r="D17" s="6"/>
      <c r="E17" s="6"/>
      <c r="F17" s="6"/>
      <c r="G17" s="6"/>
      <c r="I17" s="6"/>
      <c r="M17" s="6"/>
      <c r="N17" s="6"/>
      <c r="O17" s="6"/>
      <c r="P17" s="6"/>
    </row>
    <row r="18" spans="1:17" x14ac:dyDescent="0.25">
      <c r="A18" t="s">
        <v>580</v>
      </c>
      <c r="B18" s="2" t="s">
        <v>490</v>
      </c>
      <c r="C18" s="3" t="s">
        <v>473</v>
      </c>
      <c r="D18" s="3" t="s">
        <v>473</v>
      </c>
      <c r="E18" s="3" t="s">
        <v>473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6">
        <f>COUNTIF(C18:P18,"x")/F91</f>
        <v>1</v>
      </c>
    </row>
    <row r="19" spans="1:17" x14ac:dyDescent="0.25">
      <c r="A19" t="s">
        <v>581</v>
      </c>
      <c r="B19" s="2" t="s">
        <v>267</v>
      </c>
      <c r="C19" s="3"/>
      <c r="D19" s="3" t="s">
        <v>473</v>
      </c>
      <c r="E19" s="3" t="s">
        <v>473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56">
        <f>COUNTIF(C19:P19,"x")/F91</f>
        <v>0.66666666666666663</v>
      </c>
    </row>
    <row r="20" spans="1:17" x14ac:dyDescent="0.25">
      <c r="A20" t="s">
        <v>581</v>
      </c>
      <c r="B20" s="45" t="s">
        <v>293</v>
      </c>
      <c r="C20" s="64"/>
      <c r="D20" s="64" t="s">
        <v>473</v>
      </c>
      <c r="E20" s="64" t="s">
        <v>473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9">
        <f>COUNTIF(C20:P20,"x")/F91</f>
        <v>0.66666666666666663</v>
      </c>
    </row>
    <row r="21" spans="1:17" x14ac:dyDescent="0.25">
      <c r="B21" t="s">
        <v>337</v>
      </c>
      <c r="C21" s="56">
        <f>COUNTIF(C18:C20,"x")/3</f>
        <v>0.33333333333333331</v>
      </c>
      <c r="D21" s="56">
        <f t="shared" ref="D21:P21" si="4">COUNTIF(D18:D20,"x")/3</f>
        <v>1</v>
      </c>
      <c r="E21" s="56">
        <f t="shared" si="4"/>
        <v>1</v>
      </c>
      <c r="F21" s="56">
        <f t="shared" si="4"/>
        <v>0</v>
      </c>
      <c r="G21" s="56">
        <f t="shared" si="4"/>
        <v>0</v>
      </c>
      <c r="H21" s="56">
        <f t="shared" si="4"/>
        <v>0</v>
      </c>
      <c r="I21" s="56">
        <f t="shared" si="4"/>
        <v>0</v>
      </c>
      <c r="J21" s="56">
        <f t="shared" si="4"/>
        <v>0</v>
      </c>
      <c r="K21" s="56">
        <f t="shared" si="4"/>
        <v>0</v>
      </c>
      <c r="L21" s="56">
        <f t="shared" si="4"/>
        <v>0</v>
      </c>
      <c r="M21" s="56">
        <f t="shared" si="4"/>
        <v>0</v>
      </c>
      <c r="N21" s="56">
        <f t="shared" si="4"/>
        <v>0</v>
      </c>
      <c r="O21" s="56">
        <f t="shared" ref="O21" si="5">COUNTIF(O18:O20,"x")/3</f>
        <v>0</v>
      </c>
      <c r="P21" s="56">
        <f t="shared" si="4"/>
        <v>0</v>
      </c>
      <c r="Q21" s="54">
        <f>AVERAGE(Q18,Q19,Q20)</f>
        <v>0.77777777777777768</v>
      </c>
    </row>
    <row r="22" spans="1:17" x14ac:dyDescent="0.25">
      <c r="C22" s="6"/>
      <c r="D22" s="6"/>
      <c r="E22" s="6"/>
      <c r="F22" s="6"/>
      <c r="G22" s="6"/>
      <c r="I22" s="6"/>
      <c r="M22" s="6"/>
      <c r="N22" s="6"/>
      <c r="O22" s="6"/>
      <c r="P22" s="6"/>
    </row>
    <row r="23" spans="1:17" x14ac:dyDescent="0.25">
      <c r="B23" s="10" t="s">
        <v>339</v>
      </c>
      <c r="C23" s="6"/>
      <c r="D23" s="6"/>
      <c r="E23" s="6"/>
      <c r="F23" s="6"/>
      <c r="G23" s="6"/>
      <c r="I23" s="6"/>
      <c r="M23" s="6"/>
      <c r="N23" s="6"/>
      <c r="O23" s="6"/>
      <c r="P23" s="6"/>
      <c r="Q23" s="14"/>
    </row>
    <row r="24" spans="1:17" x14ac:dyDescent="0.25">
      <c r="A24" t="s">
        <v>581</v>
      </c>
      <c r="B24" s="45" t="s">
        <v>17</v>
      </c>
      <c r="C24" s="64" t="s">
        <v>473</v>
      </c>
      <c r="D24" s="64" t="s">
        <v>473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9">
        <f>COUNTIF(C24:P24,"x")/F91</f>
        <v>0.66666666666666663</v>
      </c>
    </row>
    <row r="25" spans="1:17" x14ac:dyDescent="0.25">
      <c r="A25" t="s">
        <v>581</v>
      </c>
      <c r="B25" s="2" t="s">
        <v>608</v>
      </c>
      <c r="C25" s="3" t="s">
        <v>473</v>
      </c>
      <c r="D25" s="3" t="s">
        <v>473</v>
      </c>
      <c r="E25" s="3" t="s">
        <v>473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71">
        <f>COUNTIF(C25:P25,"x")/F91</f>
        <v>1</v>
      </c>
    </row>
    <row r="26" spans="1:17" x14ac:dyDescent="0.25">
      <c r="A26" t="s">
        <v>580</v>
      </c>
      <c r="B26" s="2" t="s">
        <v>550</v>
      </c>
      <c r="C26" s="3" t="s">
        <v>473</v>
      </c>
      <c r="D26" s="3" t="s">
        <v>473</v>
      </c>
      <c r="E26" s="3" t="s">
        <v>473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6">
        <f>COUNTIF(C26:P26,"x")/F91</f>
        <v>1</v>
      </c>
    </row>
    <row r="27" spans="1:17" x14ac:dyDescent="0.25">
      <c r="A27" t="s">
        <v>581</v>
      </c>
      <c r="B27" s="2" t="s">
        <v>235</v>
      </c>
      <c r="C27" s="3"/>
      <c r="D27" s="3"/>
      <c r="E27" s="3" t="s">
        <v>473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56">
        <f>COUNTIF(C27:P27,"x")/F91</f>
        <v>0.33333333333333331</v>
      </c>
    </row>
    <row r="28" spans="1:17" x14ac:dyDescent="0.25">
      <c r="A28" t="s">
        <v>581</v>
      </c>
      <c r="B28" s="137" t="s">
        <v>609</v>
      </c>
      <c r="C28" s="3"/>
      <c r="D28" s="3" t="s">
        <v>473</v>
      </c>
      <c r="E28" s="3" t="s">
        <v>473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6">
        <f>COUNTIF(C28:P28,"x")/F91</f>
        <v>0.66666666666666663</v>
      </c>
    </row>
    <row r="29" spans="1:17" x14ac:dyDescent="0.25">
      <c r="B29" s="140" t="s">
        <v>337</v>
      </c>
      <c r="C29" s="56">
        <f>COUNTIF(C24:C28,"x")/5</f>
        <v>0.6</v>
      </c>
      <c r="D29" s="56">
        <f t="shared" ref="D29:P29" si="6">COUNTIF(D24:D28,"x")/5</f>
        <v>0.8</v>
      </c>
      <c r="E29" s="56">
        <f t="shared" si="6"/>
        <v>0.8</v>
      </c>
      <c r="F29" s="56">
        <f t="shared" si="6"/>
        <v>0</v>
      </c>
      <c r="G29" s="56">
        <f t="shared" si="6"/>
        <v>0</v>
      </c>
      <c r="H29" s="56">
        <f t="shared" si="6"/>
        <v>0</v>
      </c>
      <c r="I29" s="56">
        <f t="shared" si="6"/>
        <v>0</v>
      </c>
      <c r="J29" s="56">
        <f t="shared" si="6"/>
        <v>0</v>
      </c>
      <c r="K29" s="56">
        <f t="shared" si="6"/>
        <v>0</v>
      </c>
      <c r="L29" s="56">
        <f t="shared" si="6"/>
        <v>0</v>
      </c>
      <c r="M29" s="56">
        <f t="shared" si="6"/>
        <v>0</v>
      </c>
      <c r="N29" s="56">
        <f t="shared" si="6"/>
        <v>0</v>
      </c>
      <c r="O29" s="56">
        <f t="shared" ref="O29" si="7">COUNTIF(O24:O28,"x")/5</f>
        <v>0</v>
      </c>
      <c r="P29" s="56">
        <f t="shared" si="6"/>
        <v>0</v>
      </c>
      <c r="Q29" s="139">
        <f>AVERAGE(Q24,,Q26,Q27)</f>
        <v>0.49999999999999994</v>
      </c>
    </row>
    <row r="30" spans="1:17" ht="48.75" x14ac:dyDescent="0.25">
      <c r="B30" s="30" t="s">
        <v>443</v>
      </c>
      <c r="C30" s="1" t="s">
        <v>622</v>
      </c>
      <c r="D30" s="1" t="s">
        <v>624</v>
      </c>
      <c r="E30" s="1" t="s">
        <v>625</v>
      </c>
      <c r="F30" s="1" t="s">
        <v>311</v>
      </c>
      <c r="G30" s="1" t="s">
        <v>312</v>
      </c>
      <c r="H30" s="1" t="s">
        <v>308</v>
      </c>
      <c r="I30" s="1" t="s">
        <v>597</v>
      </c>
      <c r="J30" s="1" t="s">
        <v>310</v>
      </c>
      <c r="K30" s="1" t="s">
        <v>309</v>
      </c>
      <c r="L30" s="1" t="s">
        <v>320</v>
      </c>
      <c r="M30" s="1" t="s">
        <v>319</v>
      </c>
      <c r="N30" s="1" t="s">
        <v>317</v>
      </c>
      <c r="O30" s="1" t="s">
        <v>317</v>
      </c>
      <c r="P30" s="1" t="s">
        <v>313</v>
      </c>
      <c r="Q30" s="1" t="s">
        <v>324</v>
      </c>
    </row>
    <row r="31" spans="1:17" x14ac:dyDescent="0.25">
      <c r="B31" s="10" t="s">
        <v>340</v>
      </c>
      <c r="C31" s="6"/>
      <c r="D31" s="6"/>
      <c r="E31" s="6"/>
      <c r="F31" s="6"/>
      <c r="G31" s="6"/>
      <c r="I31" s="6"/>
      <c r="M31" s="6"/>
      <c r="N31" s="6"/>
      <c r="O31" s="6"/>
      <c r="P31" s="6"/>
    </row>
    <row r="32" spans="1:17" x14ac:dyDescent="0.25">
      <c r="A32" t="s">
        <v>581</v>
      </c>
      <c r="B32" s="2" t="s">
        <v>39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56">
        <f>COUNTIF(C32:P32,"x")/F91</f>
        <v>0</v>
      </c>
    </row>
    <row r="33" spans="1:17" x14ac:dyDescent="0.25">
      <c r="A33" t="s">
        <v>580</v>
      </c>
      <c r="B33" s="2" t="s">
        <v>490</v>
      </c>
      <c r="C33" s="3" t="s">
        <v>473</v>
      </c>
      <c r="D33" s="3" t="s">
        <v>473</v>
      </c>
      <c r="E33" s="3" t="s">
        <v>473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56">
        <f>COUNTIF(C33:P33,"x")/F91</f>
        <v>1</v>
      </c>
    </row>
    <row r="34" spans="1:17" x14ac:dyDescent="0.25">
      <c r="A34" t="s">
        <v>582</v>
      </c>
      <c r="B34" s="45" t="s">
        <v>194</v>
      </c>
      <c r="C34" s="64" t="s">
        <v>473</v>
      </c>
      <c r="D34" s="64" t="s">
        <v>473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9">
        <f>COUNTIF(C34:P34,"x")/F91</f>
        <v>0.66666666666666663</v>
      </c>
    </row>
    <row r="35" spans="1:17" x14ac:dyDescent="0.25">
      <c r="A35" t="s">
        <v>593</v>
      </c>
      <c r="B35" s="50" t="s">
        <v>475</v>
      </c>
      <c r="C35" s="3"/>
      <c r="D35" s="3" t="s">
        <v>473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56">
        <f>COUNTIF(C35:P35,"x")/F91</f>
        <v>0.33333333333333331</v>
      </c>
    </row>
    <row r="36" spans="1:17" x14ac:dyDescent="0.25">
      <c r="A36" t="s">
        <v>581</v>
      </c>
      <c r="B36" s="2" t="s">
        <v>295</v>
      </c>
      <c r="C36" s="3" t="s">
        <v>473</v>
      </c>
      <c r="D36" s="3" t="s">
        <v>473</v>
      </c>
      <c r="E36" s="3" t="s">
        <v>473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56">
        <f>COUNTIF(C36:P36,"x")/F91</f>
        <v>1</v>
      </c>
    </row>
    <row r="37" spans="1:17" x14ac:dyDescent="0.25">
      <c r="A37" t="s">
        <v>581</v>
      </c>
      <c r="B37" s="2" t="s">
        <v>303</v>
      </c>
      <c r="C37" s="3" t="s">
        <v>473</v>
      </c>
      <c r="D37" s="3" t="s">
        <v>473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56">
        <f>COUNTIF(C37:P37,"x")/F91</f>
        <v>0.66666666666666663</v>
      </c>
    </row>
    <row r="38" spans="1:17" x14ac:dyDescent="0.25">
      <c r="B38" t="s">
        <v>321</v>
      </c>
      <c r="C38" s="59">
        <f>COUNTIF(C32:C37,"x")/6</f>
        <v>0.66666666666666663</v>
      </c>
      <c r="D38" s="59">
        <f t="shared" ref="D38:P38" si="8">COUNTIF(D32:D37,"x")/6</f>
        <v>0.83333333333333337</v>
      </c>
      <c r="E38" s="59">
        <f t="shared" si="8"/>
        <v>0.33333333333333331</v>
      </c>
      <c r="F38" s="59">
        <f t="shared" si="8"/>
        <v>0</v>
      </c>
      <c r="G38" s="59">
        <f t="shared" si="8"/>
        <v>0</v>
      </c>
      <c r="H38" s="59">
        <f t="shared" si="8"/>
        <v>0</v>
      </c>
      <c r="I38" s="59">
        <f t="shared" si="8"/>
        <v>0</v>
      </c>
      <c r="J38" s="59">
        <f t="shared" si="8"/>
        <v>0</v>
      </c>
      <c r="K38" s="59">
        <f t="shared" si="8"/>
        <v>0</v>
      </c>
      <c r="L38" s="59">
        <f t="shared" si="8"/>
        <v>0</v>
      </c>
      <c r="M38" s="59">
        <f t="shared" si="8"/>
        <v>0</v>
      </c>
      <c r="N38" s="59">
        <f t="shared" si="8"/>
        <v>0</v>
      </c>
      <c r="O38" s="59">
        <f t="shared" ref="O38" si="9">COUNTIF(O32:O37,"x")/6</f>
        <v>0</v>
      </c>
      <c r="P38" s="59">
        <f t="shared" si="8"/>
        <v>0</v>
      </c>
      <c r="Q38" s="54">
        <f>AVERAGE(Q32,Q33,Q34,Q35,Q36,Q37)</f>
        <v>0.61111111111111105</v>
      </c>
    </row>
    <row r="39" spans="1:17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7" x14ac:dyDescent="0.25">
      <c r="B40" s="51" t="s">
        <v>341</v>
      </c>
      <c r="C40" s="6"/>
      <c r="D40" s="6"/>
      <c r="E40" s="6"/>
      <c r="F40" s="6"/>
      <c r="G40" s="6"/>
      <c r="I40" s="6"/>
      <c r="M40" s="6"/>
      <c r="N40" s="6"/>
      <c r="O40" s="6"/>
      <c r="P40" s="6"/>
      <c r="Q40" s="7"/>
    </row>
    <row r="41" spans="1:17" x14ac:dyDescent="0.25">
      <c r="A41" t="s">
        <v>581</v>
      </c>
      <c r="B41" s="2" t="s">
        <v>123</v>
      </c>
      <c r="C41" s="3" t="s">
        <v>473</v>
      </c>
      <c r="D41" s="3" t="s">
        <v>473</v>
      </c>
      <c r="E41" s="3" t="s">
        <v>473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6">
        <f>COUNTIF(C41:P41,"x")/F91</f>
        <v>1</v>
      </c>
    </row>
    <row r="42" spans="1:17" x14ac:dyDescent="0.25">
      <c r="A42" t="s">
        <v>581</v>
      </c>
      <c r="B42" s="45" t="s">
        <v>133</v>
      </c>
      <c r="C42" s="64" t="s">
        <v>473</v>
      </c>
      <c r="D42" s="64" t="s">
        <v>473</v>
      </c>
      <c r="E42" s="64" t="s">
        <v>473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56">
        <f>COUNTIF(C42:P42,"x")/F91</f>
        <v>1</v>
      </c>
    </row>
    <row r="43" spans="1:17" x14ac:dyDescent="0.25">
      <c r="A43" t="s">
        <v>580</v>
      </c>
      <c r="B43" s="2" t="s">
        <v>491</v>
      </c>
      <c r="C43" s="3" t="s">
        <v>473</v>
      </c>
      <c r="D43" s="3" t="s">
        <v>473</v>
      </c>
      <c r="E43" s="3" t="s">
        <v>473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6">
        <f>COUNTIF(C43:P43,"x")/F91</f>
        <v>1</v>
      </c>
    </row>
    <row r="44" spans="1:17" x14ac:dyDescent="0.25">
      <c r="A44" t="s">
        <v>581</v>
      </c>
      <c r="B44" s="2" t="s">
        <v>197</v>
      </c>
      <c r="C44" s="3" t="s">
        <v>473</v>
      </c>
      <c r="D44" s="3" t="s">
        <v>473</v>
      </c>
      <c r="E44" s="3" t="s">
        <v>473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6">
        <f>COUNTIF(C44:P44,"x")/F91</f>
        <v>1</v>
      </c>
    </row>
    <row r="45" spans="1:17" x14ac:dyDescent="0.25">
      <c r="A45" t="s">
        <v>582</v>
      </c>
      <c r="B45" s="2" t="s">
        <v>201</v>
      </c>
      <c r="C45" s="3" t="s">
        <v>473</v>
      </c>
      <c r="D45" s="3" t="s">
        <v>473</v>
      </c>
      <c r="E45" s="3" t="s">
        <v>473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6">
        <f>COUNTIF(C45:P45,"x")/F91</f>
        <v>1</v>
      </c>
    </row>
    <row r="46" spans="1:17" x14ac:dyDescent="0.25">
      <c r="A46" t="s">
        <v>581</v>
      </c>
      <c r="B46" s="2" t="s">
        <v>225</v>
      </c>
      <c r="C46" s="3" t="s">
        <v>473</v>
      </c>
      <c r="D46" s="3" t="s">
        <v>473</v>
      </c>
      <c r="E46" s="3" t="s">
        <v>473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6">
        <f>COUNTIF(C46:P46,"x")/F91</f>
        <v>1</v>
      </c>
    </row>
    <row r="47" spans="1:17" x14ac:dyDescent="0.25">
      <c r="A47" t="s">
        <v>581</v>
      </c>
      <c r="B47" s="2" t="s">
        <v>265</v>
      </c>
      <c r="C47" s="3" t="s">
        <v>473</v>
      </c>
      <c r="D47" s="3" t="s">
        <v>473</v>
      </c>
      <c r="E47" s="3" t="s">
        <v>473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56">
        <f>COUNTIF(C47:P47,"x")/F91</f>
        <v>1</v>
      </c>
    </row>
    <row r="48" spans="1:17" x14ac:dyDescent="0.25">
      <c r="B48" t="s">
        <v>321</v>
      </c>
      <c r="C48" s="59">
        <f>COUNTIF(C41:C47,"x")/7</f>
        <v>1</v>
      </c>
      <c r="D48" s="59">
        <f t="shared" ref="D48:P48" si="10">COUNTIF(D41:D47,"x")/7</f>
        <v>1</v>
      </c>
      <c r="E48" s="59">
        <f t="shared" si="10"/>
        <v>1</v>
      </c>
      <c r="F48" s="59">
        <f t="shared" si="10"/>
        <v>0</v>
      </c>
      <c r="G48" s="59">
        <f t="shared" si="10"/>
        <v>0</v>
      </c>
      <c r="H48" s="59">
        <f t="shared" si="10"/>
        <v>0</v>
      </c>
      <c r="I48" s="59">
        <f t="shared" si="10"/>
        <v>0</v>
      </c>
      <c r="J48" s="59">
        <f t="shared" si="10"/>
        <v>0</v>
      </c>
      <c r="K48" s="59">
        <f t="shared" si="10"/>
        <v>0</v>
      </c>
      <c r="L48" s="59">
        <f t="shared" si="10"/>
        <v>0</v>
      </c>
      <c r="M48" s="59">
        <f t="shared" si="10"/>
        <v>0</v>
      </c>
      <c r="N48" s="59">
        <f t="shared" si="10"/>
        <v>0</v>
      </c>
      <c r="O48" s="59">
        <f t="shared" ref="O48" si="11">COUNTIF(O41:O47,"x")/7</f>
        <v>0</v>
      </c>
      <c r="P48" s="59">
        <f t="shared" si="10"/>
        <v>0</v>
      </c>
      <c r="Q48" s="54">
        <f>AVERAGE(Q41:Q47)</f>
        <v>1</v>
      </c>
    </row>
    <row r="49" spans="1:17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7" x14ac:dyDescent="0.25">
      <c r="B50" s="10" t="s">
        <v>342</v>
      </c>
      <c r="C50" s="6"/>
      <c r="D50" s="6"/>
      <c r="E50" s="6"/>
      <c r="F50" s="6"/>
      <c r="G50" s="6"/>
      <c r="I50" s="6"/>
      <c r="M50" s="6"/>
      <c r="N50" s="6"/>
      <c r="O50" s="6"/>
      <c r="P50" s="6"/>
      <c r="Q50" s="14"/>
    </row>
    <row r="51" spans="1:17" x14ac:dyDescent="0.25">
      <c r="A51" t="s">
        <v>581</v>
      </c>
      <c r="B51" s="2" t="s">
        <v>29</v>
      </c>
      <c r="C51" s="3"/>
      <c r="D51" s="3" t="s">
        <v>473</v>
      </c>
      <c r="E51" s="3" t="s">
        <v>473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6">
        <f>COUNTIF(C51:P51,"x")/F91</f>
        <v>0.66666666666666663</v>
      </c>
    </row>
    <row r="52" spans="1:17" x14ac:dyDescent="0.25">
      <c r="A52" t="s">
        <v>580</v>
      </c>
      <c r="B52" s="2" t="s">
        <v>492</v>
      </c>
      <c r="C52" s="3" t="s">
        <v>473</v>
      </c>
      <c r="D52" s="3" t="s">
        <v>473</v>
      </c>
      <c r="E52" s="3" t="s">
        <v>473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6">
        <f>COUNTIF(C52:P52,"x")/F91</f>
        <v>1</v>
      </c>
    </row>
    <row r="53" spans="1:17" x14ac:dyDescent="0.25">
      <c r="A53" t="s">
        <v>582</v>
      </c>
      <c r="B53" s="2" t="s">
        <v>610</v>
      </c>
      <c r="C53" s="3"/>
      <c r="D53" s="3" t="s">
        <v>473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6">
        <f>COUNTIF(C53:P53,"x")/F91</f>
        <v>0.33333333333333331</v>
      </c>
    </row>
    <row r="54" spans="1:17" x14ac:dyDescent="0.25">
      <c r="A54" t="s">
        <v>581</v>
      </c>
      <c r="B54" s="45" t="s">
        <v>263</v>
      </c>
      <c r="C54" s="64" t="s">
        <v>473</v>
      </c>
      <c r="D54" s="64" t="s">
        <v>473</v>
      </c>
      <c r="E54" s="64" t="s">
        <v>473</v>
      </c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56">
        <f>COUNTIF(C54:P54,"x")/F91</f>
        <v>1</v>
      </c>
    </row>
    <row r="55" spans="1:17" x14ac:dyDescent="0.25">
      <c r="B55" t="s">
        <v>321</v>
      </c>
      <c r="C55" s="59">
        <f>COUNTIF(C51:C54,"x")/4</f>
        <v>0.5</v>
      </c>
      <c r="D55" s="59">
        <f t="shared" ref="D55:P55" si="12">COUNTIF(D51:D54,"x")/4</f>
        <v>1</v>
      </c>
      <c r="E55" s="59">
        <f t="shared" si="12"/>
        <v>0.75</v>
      </c>
      <c r="F55" s="59">
        <f t="shared" si="12"/>
        <v>0</v>
      </c>
      <c r="G55" s="59">
        <f t="shared" si="12"/>
        <v>0</v>
      </c>
      <c r="H55" s="59">
        <f t="shared" si="12"/>
        <v>0</v>
      </c>
      <c r="I55" s="59">
        <f t="shared" si="12"/>
        <v>0</v>
      </c>
      <c r="J55" s="59">
        <f t="shared" si="12"/>
        <v>0</v>
      </c>
      <c r="K55" s="59">
        <f t="shared" si="12"/>
        <v>0</v>
      </c>
      <c r="L55" s="59">
        <f t="shared" si="12"/>
        <v>0</v>
      </c>
      <c r="M55" s="59">
        <f t="shared" si="12"/>
        <v>0</v>
      </c>
      <c r="N55" s="59">
        <f t="shared" si="12"/>
        <v>0</v>
      </c>
      <c r="O55" s="59">
        <f t="shared" ref="O55" si="13">COUNTIF(O51:O54,"x")/4</f>
        <v>0</v>
      </c>
      <c r="P55" s="59">
        <f t="shared" si="12"/>
        <v>0</v>
      </c>
      <c r="Q55" s="54">
        <f>AVERAGE(Q51,Q52,Q54,Q53)</f>
        <v>0.75</v>
      </c>
    </row>
    <row r="56" spans="1:17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7" x14ac:dyDescent="0.25">
      <c r="B57" s="51" t="s">
        <v>343</v>
      </c>
      <c r="C57" s="6"/>
      <c r="D57" s="6"/>
      <c r="E57" s="6"/>
      <c r="F57" s="6"/>
      <c r="G57" s="6"/>
      <c r="I57" s="6"/>
      <c r="M57" s="6"/>
      <c r="N57" s="6"/>
      <c r="O57" s="6"/>
      <c r="P57" s="6"/>
      <c r="Q57" s="14"/>
    </row>
    <row r="58" spans="1:17" x14ac:dyDescent="0.25">
      <c r="A58" t="s">
        <v>581</v>
      </c>
      <c r="B58" s="45" t="s">
        <v>160</v>
      </c>
      <c r="C58" s="64" t="s">
        <v>473</v>
      </c>
      <c r="D58" s="64" t="s">
        <v>473</v>
      </c>
      <c r="E58" s="64" t="s">
        <v>473</v>
      </c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56">
        <f>COUNTIF(C58:P58,"x")/F91</f>
        <v>1</v>
      </c>
    </row>
    <row r="59" spans="1:17" x14ac:dyDescent="0.25">
      <c r="A59" t="s">
        <v>580</v>
      </c>
      <c r="B59" s="2" t="s">
        <v>493</v>
      </c>
      <c r="C59" s="3" t="s">
        <v>473</v>
      </c>
      <c r="D59" s="3" t="s">
        <v>473</v>
      </c>
      <c r="E59" s="3" t="s">
        <v>473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6">
        <f>COUNTIF(C59:P59,"x")/F91</f>
        <v>1</v>
      </c>
    </row>
    <row r="60" spans="1:17" x14ac:dyDescent="0.25">
      <c r="A60" t="s">
        <v>581</v>
      </c>
      <c r="B60" s="2" t="s">
        <v>205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6">
        <f>COUNTIF(C60:P60,"x")/F91</f>
        <v>0</v>
      </c>
    </row>
    <row r="61" spans="1:17" x14ac:dyDescent="0.25">
      <c r="A61" t="s">
        <v>582</v>
      </c>
      <c r="B61" s="2" t="s">
        <v>611</v>
      </c>
      <c r="C61" s="3" t="s">
        <v>473</v>
      </c>
      <c r="D61" s="3" t="s">
        <v>473</v>
      </c>
      <c r="E61" s="3" t="s">
        <v>473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6">
        <f>COUNTIF(C61:P61,"x")/F91</f>
        <v>1</v>
      </c>
    </row>
    <row r="62" spans="1:17" x14ac:dyDescent="0.25">
      <c r="A62" t="s">
        <v>581</v>
      </c>
      <c r="B62" s="2" t="s">
        <v>237</v>
      </c>
      <c r="C62" s="3" t="s">
        <v>473</v>
      </c>
      <c r="D62" s="3" t="s">
        <v>473</v>
      </c>
      <c r="E62" s="3" t="s">
        <v>473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6">
        <f>COUNTIF(C62:P62,"x")/F91</f>
        <v>1</v>
      </c>
    </row>
    <row r="63" spans="1:17" x14ac:dyDescent="0.25">
      <c r="A63" t="s">
        <v>581</v>
      </c>
      <c r="B63" t="s">
        <v>321</v>
      </c>
      <c r="C63" s="59">
        <f t="shared" ref="C63:P63" si="14">COUNTIF(C58:C62,"x")/5</f>
        <v>0.8</v>
      </c>
      <c r="D63" s="59">
        <f t="shared" si="14"/>
        <v>0.8</v>
      </c>
      <c r="E63" s="59">
        <f t="shared" si="14"/>
        <v>0.8</v>
      </c>
      <c r="F63" s="59">
        <f t="shared" si="14"/>
        <v>0</v>
      </c>
      <c r="G63" s="59">
        <f t="shared" si="14"/>
        <v>0</v>
      </c>
      <c r="H63" s="59">
        <f t="shared" si="14"/>
        <v>0</v>
      </c>
      <c r="I63" s="59">
        <f t="shared" si="14"/>
        <v>0</v>
      </c>
      <c r="J63" s="59">
        <f t="shared" si="14"/>
        <v>0</v>
      </c>
      <c r="K63" s="59">
        <f t="shared" si="14"/>
        <v>0</v>
      </c>
      <c r="L63" s="59">
        <f t="shared" si="14"/>
        <v>0</v>
      </c>
      <c r="M63" s="59">
        <f t="shared" si="14"/>
        <v>0</v>
      </c>
      <c r="N63" s="59">
        <f t="shared" si="14"/>
        <v>0</v>
      </c>
      <c r="O63" s="59">
        <f t="shared" ref="O63" si="15">COUNTIF(O58:O62,"x")/5</f>
        <v>0</v>
      </c>
      <c r="P63" s="59">
        <f t="shared" si="14"/>
        <v>0</v>
      </c>
      <c r="Q63" s="54">
        <f>AVERAGE(Q58:Q62)</f>
        <v>0.8</v>
      </c>
    </row>
    <row r="64" spans="1:17" x14ac:dyDescent="0.2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7" x14ac:dyDescent="0.25">
      <c r="B65" s="51" t="s">
        <v>344</v>
      </c>
      <c r="C65" s="6"/>
      <c r="D65" s="6"/>
      <c r="E65" s="6"/>
      <c r="F65" s="6"/>
      <c r="G65" s="6"/>
      <c r="I65" s="6"/>
      <c r="M65" s="6"/>
      <c r="N65" s="6"/>
      <c r="O65" s="6"/>
      <c r="P65" s="6"/>
      <c r="Q65" s="14"/>
    </row>
    <row r="66" spans="1:17" x14ac:dyDescent="0.25">
      <c r="A66" t="s">
        <v>581</v>
      </c>
      <c r="B66" s="50" t="s">
        <v>54</v>
      </c>
      <c r="C66" s="63"/>
      <c r="D66" s="63" t="s">
        <v>473</v>
      </c>
      <c r="E66" s="63" t="s">
        <v>473</v>
      </c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56">
        <f>COUNTIF(C66:P66,"x")/F91</f>
        <v>0.66666666666666663</v>
      </c>
    </row>
    <row r="67" spans="1:17" x14ac:dyDescent="0.25">
      <c r="A67" t="s">
        <v>580</v>
      </c>
      <c r="B67" s="50" t="s">
        <v>494</v>
      </c>
      <c r="C67" s="63" t="s">
        <v>473</v>
      </c>
      <c r="D67" s="63" t="s">
        <v>473</v>
      </c>
      <c r="E67" s="63" t="s">
        <v>473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71">
        <f>COUNTIF(C67:P67,"x")/F91</f>
        <v>1</v>
      </c>
    </row>
    <row r="68" spans="1:17" x14ac:dyDescent="0.25">
      <c r="A68" t="s">
        <v>582</v>
      </c>
      <c r="B68" s="45" t="s">
        <v>243</v>
      </c>
      <c r="C68" s="64"/>
      <c r="D68" s="64"/>
      <c r="E68" s="64" t="s">
        <v>473</v>
      </c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71">
        <f>COUNTIF(C68:P68,"x")/F91</f>
        <v>0.33333333333333331</v>
      </c>
    </row>
    <row r="69" spans="1:17" x14ac:dyDescent="0.25">
      <c r="B69" t="s">
        <v>321</v>
      </c>
      <c r="C69" s="59">
        <f>COUNTIF(C66:C68,"x")/3</f>
        <v>0.33333333333333331</v>
      </c>
      <c r="D69" s="59">
        <f t="shared" ref="D69:P69" si="16">COUNTIF(D66:D68,"x")/3</f>
        <v>0.66666666666666663</v>
      </c>
      <c r="E69" s="59">
        <f t="shared" si="16"/>
        <v>1</v>
      </c>
      <c r="F69" s="59">
        <f t="shared" si="16"/>
        <v>0</v>
      </c>
      <c r="G69" s="59">
        <f t="shared" si="16"/>
        <v>0</v>
      </c>
      <c r="H69" s="59">
        <f t="shared" si="16"/>
        <v>0</v>
      </c>
      <c r="I69" s="59">
        <f t="shared" si="16"/>
        <v>0</v>
      </c>
      <c r="J69" s="59">
        <f t="shared" si="16"/>
        <v>0</v>
      </c>
      <c r="K69" s="59">
        <f t="shared" si="16"/>
        <v>0</v>
      </c>
      <c r="L69" s="59">
        <f t="shared" si="16"/>
        <v>0</v>
      </c>
      <c r="M69" s="59">
        <f t="shared" si="16"/>
        <v>0</v>
      </c>
      <c r="N69" s="59">
        <f t="shared" si="16"/>
        <v>0</v>
      </c>
      <c r="O69" s="59">
        <f t="shared" si="16"/>
        <v>0</v>
      </c>
      <c r="P69" s="59">
        <f t="shared" si="16"/>
        <v>0</v>
      </c>
      <c r="Q69" s="54">
        <f>AVERAGE(Q66:Q68)</f>
        <v>0.66666666666666663</v>
      </c>
    </row>
    <row r="70" spans="1:17" x14ac:dyDescent="0.25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7" s="70" customFormat="1" x14ac:dyDescent="0.25">
      <c r="B71" t="s">
        <v>345</v>
      </c>
      <c r="C71" s="15">
        <f t="shared" ref="C71:P71" si="17">COUNTIF(C2:C68,"x")</f>
        <v>28</v>
      </c>
      <c r="D71" s="15">
        <f t="shared" si="17"/>
        <v>34</v>
      </c>
      <c r="E71" s="15">
        <f t="shared" si="17"/>
        <v>30</v>
      </c>
      <c r="F71" s="15">
        <f t="shared" si="17"/>
        <v>0</v>
      </c>
      <c r="G71" s="15">
        <f t="shared" si="17"/>
        <v>0</v>
      </c>
      <c r="H71" s="15">
        <f t="shared" si="17"/>
        <v>0</v>
      </c>
      <c r="I71" s="15">
        <f t="shared" si="17"/>
        <v>0</v>
      </c>
      <c r="J71" s="15">
        <f t="shared" si="17"/>
        <v>0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 t="shared" ref="O71" si="18">COUNTIF(O2:O68,"x")</f>
        <v>0</v>
      </c>
      <c r="P71" s="15">
        <f t="shared" si="17"/>
        <v>0</v>
      </c>
      <c r="Q71"/>
    </row>
    <row r="72" spans="1:17" x14ac:dyDescent="0.25">
      <c r="B72" s="112" t="s">
        <v>346</v>
      </c>
      <c r="C72" s="113">
        <f>COUNTIF(C3:C68,"x")/J91</f>
        <v>0.65116279069767447</v>
      </c>
      <c r="D72" s="113">
        <f>COUNTIF(D3:D69,"x")/J91</f>
        <v>0.79069767441860461</v>
      </c>
      <c r="E72" s="113">
        <f>COUNTIF(E3:E69,"x")/J91</f>
        <v>0.69767441860465118</v>
      </c>
      <c r="F72" s="113">
        <f>COUNTIF(F3:F69,"x")/J91</f>
        <v>0</v>
      </c>
      <c r="G72" s="113">
        <f>COUNTIF(G3:G69,"x")/J91</f>
        <v>0</v>
      </c>
      <c r="H72" s="113">
        <f t="shared" ref="H72:P72" si="19">COUNTIF(H3:H69,"x")/$J91</f>
        <v>0</v>
      </c>
      <c r="I72" s="113">
        <f t="shared" si="19"/>
        <v>0</v>
      </c>
      <c r="J72" s="113">
        <f t="shared" si="19"/>
        <v>0</v>
      </c>
      <c r="K72" s="113">
        <f t="shared" si="19"/>
        <v>0</v>
      </c>
      <c r="L72" s="113">
        <f t="shared" si="19"/>
        <v>0</v>
      </c>
      <c r="M72" s="113">
        <f t="shared" si="19"/>
        <v>0</v>
      </c>
      <c r="N72" s="113">
        <f t="shared" si="19"/>
        <v>0</v>
      </c>
      <c r="O72" s="113">
        <f t="shared" ref="O72" si="20">COUNTIF(O3:O69,"x")/$J91</f>
        <v>0</v>
      </c>
      <c r="P72" s="113">
        <f t="shared" si="19"/>
        <v>0</v>
      </c>
    </row>
    <row r="73" spans="1:17" x14ac:dyDescent="0.25">
      <c r="B73" s="112" t="s">
        <v>478</v>
      </c>
      <c r="C73" s="113">
        <f>'Region 1'!C77</f>
        <v>0.8219782929300451</v>
      </c>
      <c r="D73" s="113">
        <f>'Region 1'!D77</f>
        <v>0.91664361837225916</v>
      </c>
      <c r="E73" s="113">
        <f>'Region 1'!E77</f>
        <v>0.88510223873584382</v>
      </c>
      <c r="F73" s="113">
        <f>'Region 1'!F77</f>
        <v>0</v>
      </c>
      <c r="G73" s="113">
        <f>'Region 2'!G82</f>
        <v>0</v>
      </c>
      <c r="H73" s="113">
        <f>'Region 2'!H82</f>
        <v>0</v>
      </c>
      <c r="I73" s="113">
        <f>'Region 2'!I82</f>
        <v>0</v>
      </c>
      <c r="J73" s="113">
        <f>'Region 2'!J82</f>
        <v>0</v>
      </c>
      <c r="K73" s="113">
        <f>'Region 2'!I82</f>
        <v>0</v>
      </c>
      <c r="L73" s="113">
        <f>'Region 2'!L82</f>
        <v>0</v>
      </c>
      <c r="M73" s="113">
        <f>'Region 2'!M82</f>
        <v>0</v>
      </c>
      <c r="N73" s="113">
        <f>'Region 2'!N82</f>
        <v>0</v>
      </c>
      <c r="O73" s="113">
        <f>'Region 2'!O82</f>
        <v>0</v>
      </c>
      <c r="P73" s="113">
        <f>'Region 2'!P82</f>
        <v>0</v>
      </c>
    </row>
    <row r="74" spans="1:17" x14ac:dyDescent="0.25"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</row>
    <row r="75" spans="1:17" x14ac:dyDescent="0.25">
      <c r="B75" s="17" t="s">
        <v>583</v>
      </c>
      <c r="C75" s="15">
        <f t="shared" ref="C75:P75" si="21">COUNTIFS(C3:C68,"X",$A3:$A68,"L")</f>
        <v>15</v>
      </c>
      <c r="D75" s="15">
        <f t="shared" si="21"/>
        <v>19</v>
      </c>
      <c r="E75" s="15">
        <f t="shared" si="21"/>
        <v>18</v>
      </c>
      <c r="F75" s="15">
        <f t="shared" si="21"/>
        <v>0</v>
      </c>
      <c r="G75" s="15">
        <f t="shared" si="21"/>
        <v>0</v>
      </c>
      <c r="H75" s="15">
        <f t="shared" si="21"/>
        <v>0</v>
      </c>
      <c r="I75" s="15">
        <f t="shared" si="21"/>
        <v>0</v>
      </c>
      <c r="J75" s="15">
        <f t="shared" si="21"/>
        <v>0</v>
      </c>
      <c r="K75" s="15">
        <f t="shared" si="21"/>
        <v>0</v>
      </c>
      <c r="L75" s="15">
        <f t="shared" si="21"/>
        <v>0</v>
      </c>
      <c r="M75" s="15">
        <f t="shared" si="21"/>
        <v>0</v>
      </c>
      <c r="N75" s="15">
        <f t="shared" si="21"/>
        <v>0</v>
      </c>
      <c r="O75" s="15">
        <f t="shared" ref="O75" si="22">COUNTIFS(O3:O68,"X",$A3:$A68,"L")</f>
        <v>0</v>
      </c>
      <c r="P75" s="15">
        <f t="shared" si="21"/>
        <v>0</v>
      </c>
    </row>
    <row r="76" spans="1:17" x14ac:dyDescent="0.25">
      <c r="B76" s="17" t="s">
        <v>587</v>
      </c>
      <c r="C76" s="15">
        <f>COUNTIF(A3:A69,"L")</f>
        <v>26</v>
      </c>
      <c r="D76" s="15">
        <f t="shared" ref="D76:P76" si="23">COUNTIF($A3:$A69,"L")</f>
        <v>26</v>
      </c>
      <c r="E76" s="15">
        <f t="shared" si="23"/>
        <v>26</v>
      </c>
      <c r="F76" s="15">
        <f t="shared" si="23"/>
        <v>26</v>
      </c>
      <c r="G76" s="15">
        <f t="shared" si="23"/>
        <v>26</v>
      </c>
      <c r="H76" s="15">
        <f t="shared" si="23"/>
        <v>26</v>
      </c>
      <c r="I76" s="15">
        <f t="shared" si="23"/>
        <v>26</v>
      </c>
      <c r="J76" s="15">
        <f t="shared" si="23"/>
        <v>26</v>
      </c>
      <c r="K76" s="15">
        <f t="shared" si="23"/>
        <v>26</v>
      </c>
      <c r="L76" s="15">
        <f t="shared" si="23"/>
        <v>26</v>
      </c>
      <c r="M76" s="15">
        <f t="shared" si="23"/>
        <v>26</v>
      </c>
      <c r="N76" s="15">
        <f t="shared" si="23"/>
        <v>26</v>
      </c>
      <c r="O76" s="15">
        <f t="shared" ref="O76" si="24">COUNTIF($A3:$A69,"L")</f>
        <v>26</v>
      </c>
      <c r="P76" s="15">
        <f t="shared" si="23"/>
        <v>26</v>
      </c>
    </row>
    <row r="77" spans="1:17" x14ac:dyDescent="0.25">
      <c r="B77" s="17" t="s">
        <v>588</v>
      </c>
      <c r="C77" s="56">
        <f>C75/C76</f>
        <v>0.57692307692307687</v>
      </c>
      <c r="D77" s="56">
        <f>D75/D76</f>
        <v>0.73076923076923073</v>
      </c>
      <c r="E77" s="56">
        <f t="shared" ref="E77:P77" si="25">E75/E76</f>
        <v>0.69230769230769229</v>
      </c>
      <c r="F77" s="56">
        <f t="shared" si="25"/>
        <v>0</v>
      </c>
      <c r="G77" s="56">
        <f t="shared" si="25"/>
        <v>0</v>
      </c>
      <c r="H77" s="56">
        <f t="shared" si="25"/>
        <v>0</v>
      </c>
      <c r="I77" s="56">
        <f t="shared" si="25"/>
        <v>0</v>
      </c>
      <c r="J77" s="56">
        <f t="shared" si="25"/>
        <v>0</v>
      </c>
      <c r="K77" s="56">
        <f t="shared" si="25"/>
        <v>0</v>
      </c>
      <c r="L77" s="56">
        <f t="shared" si="25"/>
        <v>0</v>
      </c>
      <c r="M77" s="56">
        <f t="shared" si="25"/>
        <v>0</v>
      </c>
      <c r="N77" s="56">
        <f t="shared" si="25"/>
        <v>0</v>
      </c>
      <c r="O77" s="56">
        <f t="shared" ref="O77" si="26">O75/O76</f>
        <v>0</v>
      </c>
      <c r="P77" s="56">
        <f t="shared" si="25"/>
        <v>0</v>
      </c>
    </row>
    <row r="78" spans="1:17" x14ac:dyDescent="0.25"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</row>
    <row r="79" spans="1:17" x14ac:dyDescent="0.25">
      <c r="B79" s="17" t="s">
        <v>584</v>
      </c>
      <c r="C79" s="15">
        <f t="shared" ref="C79:P79" si="27">COUNTIFS(C3:C68,"X",$A3:$A68,"C")</f>
        <v>4</v>
      </c>
      <c r="D79" s="15">
        <f t="shared" si="27"/>
        <v>5</v>
      </c>
      <c r="E79" s="15">
        <f t="shared" si="27"/>
        <v>3</v>
      </c>
      <c r="F79" s="15">
        <f t="shared" si="27"/>
        <v>0</v>
      </c>
      <c r="G79" s="15">
        <f t="shared" si="27"/>
        <v>0</v>
      </c>
      <c r="H79" s="15">
        <f t="shared" si="27"/>
        <v>0</v>
      </c>
      <c r="I79" s="15">
        <f t="shared" si="27"/>
        <v>0</v>
      </c>
      <c r="J79" s="15">
        <f t="shared" si="27"/>
        <v>0</v>
      </c>
      <c r="K79" s="15">
        <f t="shared" si="27"/>
        <v>0</v>
      </c>
      <c r="L79" s="15">
        <f t="shared" si="27"/>
        <v>0</v>
      </c>
      <c r="M79" s="15">
        <f t="shared" si="27"/>
        <v>0</v>
      </c>
      <c r="N79" s="15">
        <f t="shared" si="27"/>
        <v>0</v>
      </c>
      <c r="O79" s="15">
        <f t="shared" ref="O79" si="28">COUNTIFS(O3:O68,"X",$A3:$A68,"C")</f>
        <v>0</v>
      </c>
      <c r="P79" s="15">
        <f t="shared" si="27"/>
        <v>0</v>
      </c>
    </row>
    <row r="80" spans="1:17" x14ac:dyDescent="0.25">
      <c r="B80" s="17" t="s">
        <v>589</v>
      </c>
      <c r="C80" s="15">
        <f>COUNTIF(A3:A69, "C")</f>
        <v>7</v>
      </c>
      <c r="D80" s="15">
        <f t="shared" ref="D80:P80" si="29">COUNTIF($A3:$A69, "C")</f>
        <v>7</v>
      </c>
      <c r="E80" s="15">
        <f t="shared" si="29"/>
        <v>7</v>
      </c>
      <c r="F80" s="15">
        <f t="shared" si="29"/>
        <v>7</v>
      </c>
      <c r="G80" s="15">
        <f t="shared" si="29"/>
        <v>7</v>
      </c>
      <c r="H80" s="15">
        <f t="shared" si="29"/>
        <v>7</v>
      </c>
      <c r="I80" s="15">
        <f t="shared" si="29"/>
        <v>7</v>
      </c>
      <c r="J80" s="15">
        <f t="shared" si="29"/>
        <v>7</v>
      </c>
      <c r="K80" s="15">
        <f t="shared" si="29"/>
        <v>7</v>
      </c>
      <c r="L80" s="15">
        <f t="shared" si="29"/>
        <v>7</v>
      </c>
      <c r="M80" s="15">
        <f t="shared" si="29"/>
        <v>7</v>
      </c>
      <c r="N80" s="15">
        <f t="shared" si="29"/>
        <v>7</v>
      </c>
      <c r="O80" s="15">
        <f t="shared" ref="O80" si="30">COUNTIF($A3:$A69, "C")</f>
        <v>7</v>
      </c>
      <c r="P80" s="15">
        <f t="shared" si="29"/>
        <v>7</v>
      </c>
    </row>
    <row r="81" spans="2:17" x14ac:dyDescent="0.25">
      <c r="B81" s="17" t="s">
        <v>590</v>
      </c>
      <c r="C81" s="56">
        <f>C79/C80</f>
        <v>0.5714285714285714</v>
      </c>
      <c r="D81" s="56">
        <f>D79/D80</f>
        <v>0.7142857142857143</v>
      </c>
      <c r="E81" s="56">
        <f t="shared" ref="E81:P81" si="31">E79/E80</f>
        <v>0.42857142857142855</v>
      </c>
      <c r="F81" s="56">
        <f t="shared" si="31"/>
        <v>0</v>
      </c>
      <c r="G81" s="56">
        <f t="shared" si="31"/>
        <v>0</v>
      </c>
      <c r="H81" s="56">
        <f t="shared" si="31"/>
        <v>0</v>
      </c>
      <c r="I81" s="56">
        <f t="shared" si="31"/>
        <v>0</v>
      </c>
      <c r="J81" s="56">
        <f t="shared" si="31"/>
        <v>0</v>
      </c>
      <c r="K81" s="56">
        <f t="shared" si="31"/>
        <v>0</v>
      </c>
      <c r="L81" s="56">
        <f t="shared" si="31"/>
        <v>0</v>
      </c>
      <c r="M81" s="56">
        <f t="shared" si="31"/>
        <v>0</v>
      </c>
      <c r="N81" s="56">
        <f t="shared" si="31"/>
        <v>0</v>
      </c>
      <c r="O81" s="56">
        <f t="shared" ref="O81" si="32">O79/O80</f>
        <v>0</v>
      </c>
      <c r="P81" s="56">
        <f t="shared" si="31"/>
        <v>0</v>
      </c>
    </row>
    <row r="82" spans="2:17" x14ac:dyDescent="0.25"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</row>
    <row r="83" spans="2:17" x14ac:dyDescent="0.25">
      <c r="B83" s="17" t="s">
        <v>585</v>
      </c>
      <c r="C83" s="15">
        <f t="shared" ref="C83:P83" si="33">COUNTIFS(C3:C68,"X",$A3:$A68,"S")</f>
        <v>9</v>
      </c>
      <c r="D83" s="15">
        <f t="shared" si="33"/>
        <v>9</v>
      </c>
      <c r="E83" s="15">
        <f t="shared" si="33"/>
        <v>9</v>
      </c>
      <c r="F83" s="15">
        <f t="shared" si="33"/>
        <v>0</v>
      </c>
      <c r="G83" s="15">
        <f t="shared" si="33"/>
        <v>0</v>
      </c>
      <c r="H83" s="15">
        <f t="shared" si="33"/>
        <v>0</v>
      </c>
      <c r="I83" s="15">
        <f t="shared" si="33"/>
        <v>0</v>
      </c>
      <c r="J83" s="15">
        <f t="shared" si="33"/>
        <v>0</v>
      </c>
      <c r="K83" s="15">
        <f t="shared" si="33"/>
        <v>0</v>
      </c>
      <c r="L83" s="15">
        <f t="shared" si="33"/>
        <v>0</v>
      </c>
      <c r="M83" s="15">
        <f t="shared" si="33"/>
        <v>0</v>
      </c>
      <c r="N83" s="15">
        <f t="shared" si="33"/>
        <v>0</v>
      </c>
      <c r="O83" s="15">
        <f t="shared" ref="O83" si="34">COUNTIFS(O3:O68,"X",$A3:$A68,"S")</f>
        <v>0</v>
      </c>
      <c r="P83" s="15">
        <f t="shared" si="33"/>
        <v>0</v>
      </c>
    </row>
    <row r="84" spans="2:17" x14ac:dyDescent="0.25">
      <c r="B84" s="17" t="s">
        <v>591</v>
      </c>
      <c r="C84" s="15">
        <f>COUNTIF(A3:A69,"S")</f>
        <v>9</v>
      </c>
      <c r="D84" s="15">
        <f t="shared" ref="D84:P84" si="35">COUNTIF($A3:$A69,"S")</f>
        <v>9</v>
      </c>
      <c r="E84" s="15">
        <f t="shared" si="35"/>
        <v>9</v>
      </c>
      <c r="F84" s="15">
        <f t="shared" si="35"/>
        <v>9</v>
      </c>
      <c r="G84" s="15">
        <f t="shared" si="35"/>
        <v>9</v>
      </c>
      <c r="H84" s="15">
        <f t="shared" si="35"/>
        <v>9</v>
      </c>
      <c r="I84" s="15">
        <f t="shared" si="35"/>
        <v>9</v>
      </c>
      <c r="J84" s="15">
        <f t="shared" si="35"/>
        <v>9</v>
      </c>
      <c r="K84" s="15">
        <f t="shared" si="35"/>
        <v>9</v>
      </c>
      <c r="L84" s="15">
        <f t="shared" si="35"/>
        <v>9</v>
      </c>
      <c r="M84" s="15">
        <f t="shared" si="35"/>
        <v>9</v>
      </c>
      <c r="N84" s="15">
        <f t="shared" si="35"/>
        <v>9</v>
      </c>
      <c r="O84" s="15">
        <f t="shared" ref="O84" si="36">COUNTIF($A3:$A69,"S")</f>
        <v>9</v>
      </c>
      <c r="P84" s="15">
        <f t="shared" si="35"/>
        <v>9</v>
      </c>
    </row>
    <row r="85" spans="2:17" x14ac:dyDescent="0.25">
      <c r="B85" s="17" t="s">
        <v>592</v>
      </c>
      <c r="C85" s="56">
        <f>C83/C84</f>
        <v>1</v>
      </c>
      <c r="D85" s="56">
        <f>D83/D84</f>
        <v>1</v>
      </c>
      <c r="E85" s="56">
        <f t="shared" ref="E85:P85" si="37">E83/E84</f>
        <v>1</v>
      </c>
      <c r="F85" s="56">
        <f t="shared" si="37"/>
        <v>0</v>
      </c>
      <c r="G85" s="56">
        <f t="shared" si="37"/>
        <v>0</v>
      </c>
      <c r="H85" s="56">
        <f t="shared" si="37"/>
        <v>0</v>
      </c>
      <c r="I85" s="56">
        <f t="shared" si="37"/>
        <v>0</v>
      </c>
      <c r="J85" s="56">
        <f t="shared" si="37"/>
        <v>0</v>
      </c>
      <c r="K85" s="56">
        <f t="shared" si="37"/>
        <v>0</v>
      </c>
      <c r="L85" s="56">
        <f t="shared" si="37"/>
        <v>0</v>
      </c>
      <c r="M85" s="56">
        <f t="shared" si="37"/>
        <v>0</v>
      </c>
      <c r="N85" s="56">
        <f t="shared" si="37"/>
        <v>0</v>
      </c>
      <c r="O85" s="56">
        <f t="shared" ref="O85" si="38">O83/O84</f>
        <v>0</v>
      </c>
      <c r="P85" s="56">
        <f t="shared" si="37"/>
        <v>0</v>
      </c>
    </row>
    <row r="86" spans="2:17" x14ac:dyDescent="0.25">
      <c r="C86" s="61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2:17" x14ac:dyDescent="0.25">
      <c r="B87" s="17" t="s">
        <v>586</v>
      </c>
      <c r="C87" s="15">
        <f t="shared" ref="C87:P87" si="39">COUNTIFS(C3:C68,"X",$A3:$A68,"O")</f>
        <v>0</v>
      </c>
      <c r="D87" s="15">
        <f t="shared" si="39"/>
        <v>1</v>
      </c>
      <c r="E87" s="15">
        <f t="shared" si="39"/>
        <v>0</v>
      </c>
      <c r="F87" s="15">
        <f t="shared" si="39"/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5">
        <f t="shared" si="39"/>
        <v>0</v>
      </c>
      <c r="M87" s="15">
        <f t="shared" si="39"/>
        <v>0</v>
      </c>
      <c r="N87" s="15">
        <f t="shared" si="39"/>
        <v>0</v>
      </c>
      <c r="O87" s="15">
        <f t="shared" ref="O87" si="40">COUNTIFS(O3:O68,"X",$A3:$A68,"O")</f>
        <v>0</v>
      </c>
      <c r="P87" s="15">
        <f t="shared" si="39"/>
        <v>0</v>
      </c>
    </row>
    <row r="88" spans="2:17" x14ac:dyDescent="0.25">
      <c r="B88" s="17" t="s">
        <v>594</v>
      </c>
      <c r="C88" s="15">
        <f>COUNTIF(A3:A73,"O")</f>
        <v>1</v>
      </c>
      <c r="D88" s="15">
        <f t="shared" ref="D88:P88" si="41">COUNTIF($A3:$A73,"O")</f>
        <v>1</v>
      </c>
      <c r="E88" s="15">
        <f t="shared" si="41"/>
        <v>1</v>
      </c>
      <c r="F88" s="15">
        <f t="shared" si="41"/>
        <v>1</v>
      </c>
      <c r="G88" s="15">
        <f t="shared" si="41"/>
        <v>1</v>
      </c>
      <c r="H88" s="15">
        <f t="shared" si="41"/>
        <v>1</v>
      </c>
      <c r="I88" s="15">
        <f t="shared" si="41"/>
        <v>1</v>
      </c>
      <c r="J88" s="15">
        <f t="shared" si="41"/>
        <v>1</v>
      </c>
      <c r="K88" s="15">
        <f t="shared" si="41"/>
        <v>1</v>
      </c>
      <c r="L88" s="15">
        <f t="shared" si="41"/>
        <v>1</v>
      </c>
      <c r="M88" s="15">
        <f t="shared" si="41"/>
        <v>1</v>
      </c>
      <c r="N88" s="15">
        <f t="shared" si="41"/>
        <v>1</v>
      </c>
      <c r="O88" s="15">
        <f t="shared" ref="O88" si="42">COUNTIF($A3:$A73,"O")</f>
        <v>1</v>
      </c>
      <c r="P88" s="15">
        <f t="shared" si="41"/>
        <v>1</v>
      </c>
    </row>
    <row r="89" spans="2:17" x14ac:dyDescent="0.25">
      <c r="B89" s="17" t="s">
        <v>595</v>
      </c>
      <c r="C89" s="56">
        <f>C87/C88</f>
        <v>0</v>
      </c>
      <c r="D89" s="56">
        <f>D87/D88</f>
        <v>1</v>
      </c>
      <c r="E89" s="56">
        <f t="shared" ref="E89:P89" si="43">E87/E88</f>
        <v>0</v>
      </c>
      <c r="F89" s="56">
        <f t="shared" si="43"/>
        <v>0</v>
      </c>
      <c r="G89" s="56">
        <f t="shared" si="43"/>
        <v>0</v>
      </c>
      <c r="H89" s="56">
        <f t="shared" si="43"/>
        <v>0</v>
      </c>
      <c r="I89" s="56">
        <f t="shared" si="43"/>
        <v>0</v>
      </c>
      <c r="J89" s="56">
        <f t="shared" si="43"/>
        <v>0</v>
      </c>
      <c r="K89" s="56">
        <f t="shared" si="43"/>
        <v>0</v>
      </c>
      <c r="L89" s="56">
        <f t="shared" si="43"/>
        <v>0</v>
      </c>
      <c r="M89" s="56">
        <f t="shared" si="43"/>
        <v>0</v>
      </c>
      <c r="N89" s="56">
        <f t="shared" si="43"/>
        <v>0</v>
      </c>
      <c r="O89" s="56">
        <f t="shared" ref="O89" si="44">O87/O88</f>
        <v>0</v>
      </c>
      <c r="P89" s="56">
        <f t="shared" si="43"/>
        <v>0</v>
      </c>
    </row>
    <row r="90" spans="2:17" x14ac:dyDescent="0.25">
      <c r="C90" s="61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</row>
    <row r="91" spans="2:17" x14ac:dyDescent="0.25">
      <c r="B91" s="11" t="s">
        <v>479</v>
      </c>
      <c r="C91" s="56">
        <f>AVERAGEIF(C72:P72,"&lt;&gt;0")</f>
        <v>0.71317829457364335</v>
      </c>
      <c r="E91" t="s">
        <v>365</v>
      </c>
      <c r="F91" s="6">
        <v>3</v>
      </c>
      <c r="H91" s="32" t="s">
        <v>445</v>
      </c>
      <c r="J91" s="6">
        <f>C76+C80+C84+C88</f>
        <v>43</v>
      </c>
    </row>
    <row r="92" spans="2:17" ht="20.25" x14ac:dyDescent="0.3">
      <c r="B92" s="114" t="s">
        <v>468</v>
      </c>
      <c r="C92" s="115">
        <f>'Region 1'!C92</f>
        <v>0.87457471667938269</v>
      </c>
      <c r="J92" s="6"/>
    </row>
  </sheetData>
  <pageMargins left="0.7" right="0.7" top="0.75" bottom="0.75" header="0.3" footer="0.3"/>
  <pageSetup scale="67" fitToHeight="0" orientation="landscape" r:id="rId1"/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5"/>
  <sheetViews>
    <sheetView zoomScale="97" zoomScaleNormal="97" workbookViewId="0">
      <selection activeCell="J91" sqref="J91"/>
    </sheetView>
  </sheetViews>
  <sheetFormatPr defaultRowHeight="15" x14ac:dyDescent="0.25"/>
  <cols>
    <col min="1" max="1" width="2.140625" bestFit="1" customWidth="1"/>
    <col min="2" max="2" width="40" bestFit="1" customWidth="1"/>
    <col min="3" max="3" width="10" bestFit="1" customWidth="1"/>
    <col min="4" max="4" width="10.28515625" bestFit="1" customWidth="1"/>
    <col min="5" max="5" width="10" bestFit="1" customWidth="1"/>
    <col min="9" max="9" width="9.85546875" customWidth="1"/>
  </cols>
  <sheetData>
    <row r="1" spans="1:17" ht="48.75" x14ac:dyDescent="0.25">
      <c r="B1" s="30" t="s">
        <v>444</v>
      </c>
      <c r="C1" s="1" t="s">
        <v>622</v>
      </c>
      <c r="D1" s="1" t="s">
        <v>624</v>
      </c>
      <c r="E1" s="1" t="s">
        <v>625</v>
      </c>
      <c r="F1" s="1" t="s">
        <v>311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9" t="s">
        <v>347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"/>
    </row>
    <row r="3" spans="1:17" x14ac:dyDescent="0.25">
      <c r="A3" t="s">
        <v>582</v>
      </c>
      <c r="B3" s="2" t="s">
        <v>78</v>
      </c>
      <c r="C3" s="3" t="s">
        <v>473</v>
      </c>
      <c r="D3" s="3" t="s">
        <v>473</v>
      </c>
      <c r="E3" s="3" t="s">
        <v>473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6">
        <f>COUNTIF(C3:P3,"x")/F94</f>
        <v>1</v>
      </c>
    </row>
    <row r="4" spans="1:17" x14ac:dyDescent="0.25">
      <c r="A4" t="s">
        <v>580</v>
      </c>
      <c r="B4" s="50" t="s">
        <v>495</v>
      </c>
      <c r="C4" s="63" t="s">
        <v>473</v>
      </c>
      <c r="D4" s="63" t="s">
        <v>473</v>
      </c>
      <c r="E4" s="63" t="s">
        <v>473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56">
        <f>COUNTIF(C4:P4,"x")/F94</f>
        <v>1</v>
      </c>
    </row>
    <row r="5" spans="1:17" x14ac:dyDescent="0.25">
      <c r="A5" t="s">
        <v>581</v>
      </c>
      <c r="B5" s="2" t="s">
        <v>212</v>
      </c>
      <c r="C5" s="3" t="s">
        <v>473</v>
      </c>
      <c r="D5" s="3" t="s">
        <v>473</v>
      </c>
      <c r="E5" s="3" t="s">
        <v>473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6">
        <f>COUNTIF(C5:P5,"x")/F94</f>
        <v>1</v>
      </c>
    </row>
    <row r="6" spans="1:17" x14ac:dyDescent="0.25">
      <c r="A6" t="s">
        <v>581</v>
      </c>
      <c r="B6" s="45" t="s">
        <v>268</v>
      </c>
      <c r="C6" s="64" t="s">
        <v>473</v>
      </c>
      <c r="D6" s="64" t="s">
        <v>473</v>
      </c>
      <c r="E6" s="64" t="s">
        <v>473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56">
        <f>COUNTIF(C6:P6,"x")/F94</f>
        <v>1</v>
      </c>
    </row>
    <row r="7" spans="1:17" x14ac:dyDescent="0.25">
      <c r="B7" t="s">
        <v>337</v>
      </c>
      <c r="C7" s="59">
        <f t="shared" ref="C7:P7" si="0">COUNTIF(C3:C6,"x")/4</f>
        <v>1</v>
      </c>
      <c r="D7" s="59">
        <f t="shared" si="0"/>
        <v>1</v>
      </c>
      <c r="E7" s="59">
        <f t="shared" si="0"/>
        <v>1</v>
      </c>
      <c r="F7" s="59">
        <f t="shared" si="0"/>
        <v>0</v>
      </c>
      <c r="G7" s="59">
        <f t="shared" si="0"/>
        <v>0</v>
      </c>
      <c r="H7" s="59">
        <f t="shared" si="0"/>
        <v>0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ref="O7" si="1">COUNTIF(O3:O6,"x")/4</f>
        <v>0</v>
      </c>
      <c r="P7" s="59">
        <f t="shared" si="0"/>
        <v>0</v>
      </c>
      <c r="Q7" s="54">
        <f>AVERAGE(Q3:Q6)</f>
        <v>1</v>
      </c>
    </row>
    <row r="8" spans="1:17" x14ac:dyDescent="0.2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x14ac:dyDescent="0.25">
      <c r="B9" s="51" t="s">
        <v>348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7" x14ac:dyDescent="0.25">
      <c r="A10" t="s">
        <v>582</v>
      </c>
      <c r="B10" s="2" t="s">
        <v>90</v>
      </c>
      <c r="C10" s="3" t="s">
        <v>473</v>
      </c>
      <c r="D10" s="3" t="s">
        <v>473</v>
      </c>
      <c r="E10" s="3" t="s">
        <v>473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56">
        <f>COUNTIF(C10:P10,"x")/F94</f>
        <v>1</v>
      </c>
    </row>
    <row r="11" spans="1:17" x14ac:dyDescent="0.25">
      <c r="A11" t="s">
        <v>581</v>
      </c>
      <c r="B11" s="50" t="s">
        <v>91</v>
      </c>
      <c r="C11" s="63" t="s">
        <v>473</v>
      </c>
      <c r="D11" s="63" t="s">
        <v>473</v>
      </c>
      <c r="E11" s="63" t="s">
        <v>473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56">
        <f>COUNTIF(C11:P11,"x")/F94</f>
        <v>1</v>
      </c>
    </row>
    <row r="12" spans="1:17" x14ac:dyDescent="0.25">
      <c r="A12" t="s">
        <v>581</v>
      </c>
      <c r="B12" s="2" t="s">
        <v>159</v>
      </c>
      <c r="C12" s="3" t="s">
        <v>473</v>
      </c>
      <c r="D12" s="3" t="s">
        <v>473</v>
      </c>
      <c r="E12" s="3" t="s">
        <v>473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6">
        <f>COUNTIF(C12:P12,"x")/F94</f>
        <v>1</v>
      </c>
    </row>
    <row r="13" spans="1:17" x14ac:dyDescent="0.25">
      <c r="A13" t="s">
        <v>580</v>
      </c>
      <c r="B13" s="50" t="s">
        <v>496</v>
      </c>
      <c r="C13" s="63" t="s">
        <v>473</v>
      </c>
      <c r="D13" s="63" t="s">
        <v>473</v>
      </c>
      <c r="E13" s="63" t="s">
        <v>473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56">
        <f>COUNTIF(C13:P13,"x")/F94</f>
        <v>1</v>
      </c>
    </row>
    <row r="14" spans="1:17" x14ac:dyDescent="0.25">
      <c r="A14" t="s">
        <v>581</v>
      </c>
      <c r="B14" s="45" t="s">
        <v>306</v>
      </c>
      <c r="C14" s="64" t="s">
        <v>473</v>
      </c>
      <c r="D14" s="64" t="s">
        <v>473</v>
      </c>
      <c r="E14" s="64" t="s">
        <v>473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56">
        <f>COUNTIF(C14:P14,"x")/F94</f>
        <v>1</v>
      </c>
    </row>
    <row r="15" spans="1:17" x14ac:dyDescent="0.25">
      <c r="B15" t="s">
        <v>337</v>
      </c>
      <c r="C15" s="59">
        <f>COUNTIF(C10:C14,"x")/5</f>
        <v>1</v>
      </c>
      <c r="D15" s="59">
        <f t="shared" ref="D15:P15" si="2">COUNTIF(D10:D14,"x")/5</f>
        <v>1</v>
      </c>
      <c r="E15" s="59">
        <f t="shared" si="2"/>
        <v>1</v>
      </c>
      <c r="F15" s="59">
        <f t="shared" si="2"/>
        <v>0</v>
      </c>
      <c r="G15" s="59">
        <f t="shared" si="2"/>
        <v>0</v>
      </c>
      <c r="H15" s="59">
        <f t="shared" si="2"/>
        <v>0</v>
      </c>
      <c r="I15" s="59">
        <f t="shared" si="2"/>
        <v>0</v>
      </c>
      <c r="J15" s="59">
        <f t="shared" si="2"/>
        <v>0</v>
      </c>
      <c r="K15" s="59">
        <f t="shared" si="2"/>
        <v>0</v>
      </c>
      <c r="L15" s="59">
        <f t="shared" si="2"/>
        <v>0</v>
      </c>
      <c r="M15" s="59">
        <f t="shared" si="2"/>
        <v>0</v>
      </c>
      <c r="N15" s="59">
        <f t="shared" si="2"/>
        <v>0</v>
      </c>
      <c r="O15" s="59">
        <f t="shared" ref="O15" si="3">COUNTIF(O10:O14,"x")/5</f>
        <v>0</v>
      </c>
      <c r="P15" s="59">
        <f t="shared" si="2"/>
        <v>0</v>
      </c>
      <c r="Q15" s="54">
        <f>AVERAGE(Q10:Q14)</f>
        <v>1</v>
      </c>
    </row>
    <row r="16" spans="1:17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25">
      <c r="B17" s="10" t="s">
        <v>349</v>
      </c>
      <c r="C17" s="6"/>
      <c r="D17" s="6"/>
      <c r="E17" s="6"/>
      <c r="F17" s="6"/>
      <c r="G17" s="6"/>
    </row>
    <row r="18" spans="1:17" x14ac:dyDescent="0.25">
      <c r="A18" t="s">
        <v>581</v>
      </c>
      <c r="B18" s="2" t="s">
        <v>33</v>
      </c>
      <c r="C18" s="3" t="s">
        <v>473</v>
      </c>
      <c r="D18" s="3" t="s">
        <v>473</v>
      </c>
      <c r="E18" s="3" t="s">
        <v>473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6">
        <f>COUNTIF(C18:P18,"x")/F94</f>
        <v>1</v>
      </c>
    </row>
    <row r="19" spans="1:17" x14ac:dyDescent="0.25">
      <c r="A19" t="s">
        <v>581</v>
      </c>
      <c r="B19" s="2" t="s">
        <v>63</v>
      </c>
      <c r="C19" s="3"/>
      <c r="D19" s="3" t="s">
        <v>473</v>
      </c>
      <c r="E19" s="3" t="s">
        <v>473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62">
        <f>COUNTIF(C19:P19,"x")/F94</f>
        <v>0.66666666666666663</v>
      </c>
    </row>
    <row r="20" spans="1:17" x14ac:dyDescent="0.25">
      <c r="A20" t="s">
        <v>582</v>
      </c>
      <c r="B20" s="2" t="s">
        <v>105</v>
      </c>
      <c r="C20" s="3"/>
      <c r="D20" s="3" t="s">
        <v>473</v>
      </c>
      <c r="E20" s="3" t="s">
        <v>473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62">
        <f>COUNTIF(C20:P20,"x")/F94</f>
        <v>0.66666666666666663</v>
      </c>
    </row>
    <row r="21" spans="1:17" x14ac:dyDescent="0.25">
      <c r="A21" t="s">
        <v>580</v>
      </c>
      <c r="B21" s="50" t="s">
        <v>499</v>
      </c>
      <c r="C21" s="63" t="s">
        <v>473</v>
      </c>
      <c r="D21" s="63" t="s">
        <v>473</v>
      </c>
      <c r="E21" s="63" t="s">
        <v>473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2">
        <f>COUNTIF(C21:P21,"x")/F94</f>
        <v>1</v>
      </c>
    </row>
    <row r="22" spans="1:17" x14ac:dyDescent="0.25">
      <c r="A22" t="s">
        <v>581</v>
      </c>
      <c r="B22" s="45" t="s">
        <v>203</v>
      </c>
      <c r="C22" s="64"/>
      <c r="D22" s="64" t="s">
        <v>473</v>
      </c>
      <c r="E22" s="64" t="s">
        <v>473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2">
        <f>COUNTIF(C22:P22,"x")/F94</f>
        <v>0.66666666666666663</v>
      </c>
    </row>
    <row r="23" spans="1:17" x14ac:dyDescent="0.25">
      <c r="B23" t="s">
        <v>337</v>
      </c>
      <c r="C23" s="56">
        <f t="shared" ref="C23:P23" si="4">COUNTIF(C18:C22,"x")/5</f>
        <v>0.4</v>
      </c>
      <c r="D23" s="56">
        <f t="shared" si="4"/>
        <v>1</v>
      </c>
      <c r="E23" s="56">
        <f t="shared" si="4"/>
        <v>1</v>
      </c>
      <c r="F23" s="56">
        <f t="shared" si="4"/>
        <v>0</v>
      </c>
      <c r="G23" s="56">
        <f t="shared" si="4"/>
        <v>0</v>
      </c>
      <c r="H23" s="56">
        <f t="shared" si="4"/>
        <v>0</v>
      </c>
      <c r="I23" s="56">
        <f t="shared" si="4"/>
        <v>0</v>
      </c>
      <c r="J23" s="56">
        <f t="shared" si="4"/>
        <v>0</v>
      </c>
      <c r="K23" s="56">
        <f t="shared" si="4"/>
        <v>0</v>
      </c>
      <c r="L23" s="56">
        <f t="shared" si="4"/>
        <v>0</v>
      </c>
      <c r="M23" s="56">
        <f t="shared" si="4"/>
        <v>0</v>
      </c>
      <c r="N23" s="56">
        <f t="shared" si="4"/>
        <v>0</v>
      </c>
      <c r="O23" s="56">
        <f t="shared" ref="O23" si="5">COUNTIF(O18:O22,"x")/5</f>
        <v>0</v>
      </c>
      <c r="P23" s="56">
        <f t="shared" si="4"/>
        <v>0</v>
      </c>
      <c r="Q23" s="54">
        <f>AVERAGE(Q18:Q22)</f>
        <v>0.79999999999999993</v>
      </c>
    </row>
    <row r="24" spans="1:17" x14ac:dyDescent="0.25">
      <c r="C24" s="6"/>
      <c r="D24" s="6"/>
      <c r="E24" s="6"/>
      <c r="F24" s="6"/>
      <c r="G24" s="6"/>
    </row>
    <row r="25" spans="1:17" x14ac:dyDescent="0.25">
      <c r="B25" s="10" t="s">
        <v>350</v>
      </c>
      <c r="C25" s="6"/>
      <c r="D25" s="6"/>
      <c r="E25" s="6"/>
      <c r="F25" s="6"/>
      <c r="G25" s="6"/>
      <c r="Q25" s="14"/>
    </row>
    <row r="26" spans="1:17" x14ac:dyDescent="0.25">
      <c r="A26" t="s">
        <v>581</v>
      </c>
      <c r="B26" s="2" t="s">
        <v>83</v>
      </c>
      <c r="C26" s="3" t="s">
        <v>473</v>
      </c>
      <c r="D26" s="3" t="s">
        <v>473</v>
      </c>
      <c r="E26" s="3" t="s">
        <v>473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6">
        <f>COUNTIF(C26:P26,"x")/F94</f>
        <v>1</v>
      </c>
    </row>
    <row r="27" spans="1:17" x14ac:dyDescent="0.25">
      <c r="A27" t="s">
        <v>582</v>
      </c>
      <c r="B27" s="2" t="s">
        <v>110</v>
      </c>
      <c r="C27" s="3" t="s">
        <v>473</v>
      </c>
      <c r="D27" s="3" t="s">
        <v>473</v>
      </c>
      <c r="E27" s="3" t="s">
        <v>473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56">
        <f>COUNTIF(C27:P27,"x")/F94</f>
        <v>1</v>
      </c>
    </row>
    <row r="28" spans="1:17" x14ac:dyDescent="0.25">
      <c r="A28" t="s">
        <v>581</v>
      </c>
      <c r="B28" s="2" t="s">
        <v>157</v>
      </c>
      <c r="C28" s="3"/>
      <c r="D28" s="3" t="s">
        <v>473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6">
        <f>COUNTIF(C28:P28,"x")/F94</f>
        <v>0.33333333333333331</v>
      </c>
    </row>
    <row r="29" spans="1:17" x14ac:dyDescent="0.25">
      <c r="A29" t="s">
        <v>580</v>
      </c>
      <c r="B29" s="89" t="s">
        <v>569</v>
      </c>
      <c r="C29" s="3" t="s">
        <v>473</v>
      </c>
      <c r="D29" s="3" t="s">
        <v>473</v>
      </c>
      <c r="E29" s="3" t="s">
        <v>473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6">
        <f>COUNTIF(C29:P29,"x")/F94</f>
        <v>1</v>
      </c>
    </row>
    <row r="30" spans="1:17" x14ac:dyDescent="0.25">
      <c r="A30" t="s">
        <v>581</v>
      </c>
      <c r="B30" s="2" t="s">
        <v>367</v>
      </c>
      <c r="C30" s="3"/>
      <c r="D30" s="3" t="s">
        <v>473</v>
      </c>
      <c r="E30" s="3" t="s">
        <v>473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56">
        <f>COUNTIF(C30:P30,"x")/F94</f>
        <v>0.66666666666666663</v>
      </c>
    </row>
    <row r="31" spans="1:17" x14ac:dyDescent="0.25">
      <c r="A31" t="s">
        <v>581</v>
      </c>
      <c r="B31" s="2" t="s">
        <v>246</v>
      </c>
      <c r="C31" s="3"/>
      <c r="D31" s="3" t="s">
        <v>473</v>
      </c>
      <c r="E31" s="3" t="s">
        <v>473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56">
        <f>COUNTIF(C31:P31,"x")/F94</f>
        <v>0.66666666666666663</v>
      </c>
    </row>
    <row r="32" spans="1:17" x14ac:dyDescent="0.25">
      <c r="A32" t="s">
        <v>581</v>
      </c>
      <c r="B32" s="45" t="s">
        <v>291</v>
      </c>
      <c r="C32" s="64" t="s">
        <v>473</v>
      </c>
      <c r="D32" s="64" t="s">
        <v>473</v>
      </c>
      <c r="E32" s="64" t="s">
        <v>473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56">
        <f>COUNTIF(C32:P32,"x")/F94</f>
        <v>1</v>
      </c>
    </row>
    <row r="33" spans="1:17" x14ac:dyDescent="0.25">
      <c r="B33" t="s">
        <v>337</v>
      </c>
      <c r="C33" s="59">
        <f>COUNTIF(C26:C32,"x")/7</f>
        <v>0.5714285714285714</v>
      </c>
      <c r="D33" s="59">
        <f t="shared" ref="D33:P33" si="6">COUNTIF(D26:D32,"x")/7</f>
        <v>1</v>
      </c>
      <c r="E33" s="59">
        <f t="shared" si="6"/>
        <v>0.8571428571428571</v>
      </c>
      <c r="F33" s="59">
        <f t="shared" si="6"/>
        <v>0</v>
      </c>
      <c r="G33" s="59">
        <f t="shared" si="6"/>
        <v>0</v>
      </c>
      <c r="H33" s="59">
        <f t="shared" si="6"/>
        <v>0</v>
      </c>
      <c r="I33" s="59">
        <f t="shared" si="6"/>
        <v>0</v>
      </c>
      <c r="J33" s="59">
        <f t="shared" si="6"/>
        <v>0</v>
      </c>
      <c r="K33" s="59">
        <f t="shared" si="6"/>
        <v>0</v>
      </c>
      <c r="L33" s="59">
        <f t="shared" si="6"/>
        <v>0</v>
      </c>
      <c r="M33" s="59">
        <f t="shared" si="6"/>
        <v>0</v>
      </c>
      <c r="N33" s="59">
        <f t="shared" si="6"/>
        <v>0</v>
      </c>
      <c r="O33" s="59">
        <f t="shared" ref="O33" si="7">COUNTIF(O26:O32,"x")/7</f>
        <v>0</v>
      </c>
      <c r="P33" s="59">
        <f t="shared" si="6"/>
        <v>0</v>
      </c>
      <c r="Q33" s="54">
        <f>AVERAGE(Q26:Q32)</f>
        <v>0.80952380952380953</v>
      </c>
    </row>
    <row r="34" spans="1:17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7" x14ac:dyDescent="0.25">
      <c r="B35" s="51" t="s">
        <v>351</v>
      </c>
      <c r="C35" s="6"/>
      <c r="D35" s="6"/>
      <c r="E35" s="6"/>
      <c r="F35" s="6"/>
      <c r="G35" s="6"/>
    </row>
    <row r="36" spans="1:17" x14ac:dyDescent="0.25">
      <c r="A36" t="s">
        <v>581</v>
      </c>
      <c r="B36" s="107" t="s">
        <v>612</v>
      </c>
      <c r="C36" s="13" t="s">
        <v>473</v>
      </c>
      <c r="D36" s="13" t="s">
        <v>473</v>
      </c>
      <c r="E36" s="13" t="s">
        <v>473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69">
        <f>COUNTIF(C36:P36,"x")/F94</f>
        <v>1</v>
      </c>
    </row>
    <row r="37" spans="1:17" x14ac:dyDescent="0.25">
      <c r="A37" t="s">
        <v>582</v>
      </c>
      <c r="B37" s="45" t="s">
        <v>191</v>
      </c>
      <c r="C37" s="64" t="s">
        <v>473</v>
      </c>
      <c r="D37" s="64" t="s">
        <v>473</v>
      </c>
      <c r="E37" s="64" t="s">
        <v>473</v>
      </c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9">
        <f>COUNTIF(C37:P37,"x")/F94</f>
        <v>1</v>
      </c>
    </row>
    <row r="38" spans="1:17" x14ac:dyDescent="0.25">
      <c r="A38" t="s">
        <v>581</v>
      </c>
      <c r="B38" s="2" t="s">
        <v>192</v>
      </c>
      <c r="C38" s="3" t="s">
        <v>473</v>
      </c>
      <c r="D38" s="3" t="s">
        <v>473</v>
      </c>
      <c r="E38" s="3" t="s">
        <v>473</v>
      </c>
      <c r="F38" s="3"/>
      <c r="G38" s="3"/>
      <c r="H38" s="3"/>
      <c r="I38" s="3"/>
      <c r="J38" s="3"/>
      <c r="K38" s="3"/>
      <c r="L38" s="3"/>
      <c r="M38" s="3"/>
      <c r="N38" s="142"/>
      <c r="O38" s="142"/>
      <c r="P38" s="3"/>
      <c r="Q38" s="56">
        <f>COUNTIF(C38:P38,"x")/F94</f>
        <v>1</v>
      </c>
    </row>
    <row r="39" spans="1:17" x14ac:dyDescent="0.25">
      <c r="A39" t="s">
        <v>580</v>
      </c>
      <c r="B39" s="2" t="s">
        <v>495</v>
      </c>
      <c r="C39" s="3" t="s">
        <v>473</v>
      </c>
      <c r="D39" s="3" t="s">
        <v>473</v>
      </c>
      <c r="E39" s="3" t="s">
        <v>473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56">
        <f>COUNTIF(C39:P39,"x")/F94</f>
        <v>1</v>
      </c>
    </row>
    <row r="40" spans="1:17" x14ac:dyDescent="0.25">
      <c r="A40" t="s">
        <v>581</v>
      </c>
      <c r="B40" s="50" t="s">
        <v>233</v>
      </c>
      <c r="C40" s="63" t="s">
        <v>473</v>
      </c>
      <c r="D40" s="63" t="s">
        <v>473</v>
      </c>
      <c r="E40" s="63" t="s">
        <v>473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56">
        <f>COUNTIF(C40:P40,"x")/F94</f>
        <v>1</v>
      </c>
    </row>
    <row r="41" spans="1:17" x14ac:dyDescent="0.25">
      <c r="A41" t="s">
        <v>581</v>
      </c>
      <c r="B41" s="2" t="s">
        <v>248</v>
      </c>
      <c r="C41" s="63" t="s">
        <v>473</v>
      </c>
      <c r="D41" s="63" t="s">
        <v>473</v>
      </c>
      <c r="E41" s="63" t="s">
        <v>473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56">
        <f>COUNTIF(C41:P41,"x")/F94</f>
        <v>1</v>
      </c>
    </row>
    <row r="42" spans="1:17" x14ac:dyDescent="0.25">
      <c r="A42" t="s">
        <v>581</v>
      </c>
      <c r="B42" s="50" t="s">
        <v>255</v>
      </c>
      <c r="C42" s="63" t="s">
        <v>473</v>
      </c>
      <c r="D42" s="63" t="s">
        <v>473</v>
      </c>
      <c r="E42" s="63" t="s">
        <v>473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56">
        <f>COUNTIF(C42:P42,"x")/F94</f>
        <v>1</v>
      </c>
    </row>
    <row r="43" spans="1:17" x14ac:dyDescent="0.25">
      <c r="B43" t="s">
        <v>321</v>
      </c>
      <c r="C43" s="56">
        <f>COUNTIF(C36:C42,"x")/7</f>
        <v>1</v>
      </c>
      <c r="D43" s="56">
        <f>COUNTIF(D37:D42,"x")/7</f>
        <v>0.8571428571428571</v>
      </c>
      <c r="E43" s="56">
        <f>COUNTIF(E37:E42,"x")/6</f>
        <v>1</v>
      </c>
      <c r="F43" s="56">
        <f t="shared" ref="F43:P43" si="8">COUNTIF(F37:F42,"x")/6</f>
        <v>0</v>
      </c>
      <c r="G43" s="56">
        <f t="shared" si="8"/>
        <v>0</v>
      </c>
      <c r="H43" s="56">
        <f t="shared" si="8"/>
        <v>0</v>
      </c>
      <c r="I43" s="56">
        <f t="shared" si="8"/>
        <v>0</v>
      </c>
      <c r="J43" s="56">
        <f t="shared" si="8"/>
        <v>0</v>
      </c>
      <c r="K43" s="56">
        <f t="shared" si="8"/>
        <v>0</v>
      </c>
      <c r="L43" s="56">
        <f t="shared" si="8"/>
        <v>0</v>
      </c>
      <c r="M43" s="56">
        <f t="shared" si="8"/>
        <v>0</v>
      </c>
      <c r="N43" s="56">
        <f t="shared" si="8"/>
        <v>0</v>
      </c>
      <c r="O43" s="56">
        <f t="shared" ref="O43" si="9">COUNTIF(O37:O42,"x")/6</f>
        <v>0</v>
      </c>
      <c r="P43" s="56">
        <f t="shared" si="8"/>
        <v>0</v>
      </c>
      <c r="Q43" s="54">
        <f>AVERAGE(Q36:Q42)</f>
        <v>1</v>
      </c>
    </row>
    <row r="44" spans="1:17" ht="48.75" x14ac:dyDescent="0.25">
      <c r="B44" s="30" t="s">
        <v>444</v>
      </c>
      <c r="C44" s="1" t="s">
        <v>622</v>
      </c>
      <c r="D44" s="1" t="s">
        <v>624</v>
      </c>
      <c r="E44" s="1" t="s">
        <v>625</v>
      </c>
      <c r="F44" s="1" t="s">
        <v>311</v>
      </c>
      <c r="G44" s="1" t="s">
        <v>312</v>
      </c>
      <c r="H44" s="1" t="s">
        <v>308</v>
      </c>
      <c r="I44" s="1" t="s">
        <v>597</v>
      </c>
      <c r="J44" s="1" t="s">
        <v>310</v>
      </c>
      <c r="K44" s="1" t="s">
        <v>309</v>
      </c>
      <c r="L44" s="1" t="s">
        <v>320</v>
      </c>
      <c r="M44" s="1" t="s">
        <v>319</v>
      </c>
      <c r="N44" s="1" t="s">
        <v>317</v>
      </c>
      <c r="O44" s="1" t="s">
        <v>318</v>
      </c>
      <c r="P44" s="1" t="s">
        <v>313</v>
      </c>
      <c r="Q44" s="1" t="s">
        <v>324</v>
      </c>
    </row>
    <row r="45" spans="1:17" x14ac:dyDescent="0.25">
      <c r="B45" s="10" t="s">
        <v>352</v>
      </c>
      <c r="C45" s="6"/>
      <c r="D45" s="6"/>
      <c r="E45" s="6"/>
      <c r="F45" s="6"/>
      <c r="G45" s="6"/>
      <c r="Q45" s="14"/>
    </row>
    <row r="46" spans="1:17" x14ac:dyDescent="0.25">
      <c r="A46" t="s">
        <v>581</v>
      </c>
      <c r="B46" s="2" t="s">
        <v>59</v>
      </c>
      <c r="C46" s="3"/>
      <c r="D46" s="3" t="s">
        <v>473</v>
      </c>
      <c r="E46" s="3" t="s">
        <v>473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6">
        <f>COUNTIF(C46:P46,"x")/F94</f>
        <v>0.66666666666666663</v>
      </c>
    </row>
    <row r="47" spans="1:17" s="70" customFormat="1" x14ac:dyDescent="0.25">
      <c r="A47" s="70" t="s">
        <v>581</v>
      </c>
      <c r="B47" s="45" t="s">
        <v>95</v>
      </c>
      <c r="C47" s="64"/>
      <c r="D47" s="64" t="s">
        <v>473</v>
      </c>
      <c r="E47" s="64" t="s">
        <v>473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71">
        <f>COUNTIF(C47:P47,"x")/F94</f>
        <v>0.66666666666666663</v>
      </c>
    </row>
    <row r="48" spans="1:17" x14ac:dyDescent="0.25">
      <c r="A48" t="s">
        <v>581</v>
      </c>
      <c r="B48" s="2" t="s">
        <v>96</v>
      </c>
      <c r="C48" s="3"/>
      <c r="D48" s="3" t="s">
        <v>473</v>
      </c>
      <c r="E48" s="3" t="s">
        <v>473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6">
        <f>COUNTIF(C48:P48,"x")/F94</f>
        <v>0.66666666666666663</v>
      </c>
    </row>
    <row r="49" spans="1:17" s="70" customFormat="1" x14ac:dyDescent="0.25">
      <c r="A49" s="70" t="s">
        <v>581</v>
      </c>
      <c r="B49" s="50" t="s">
        <v>132</v>
      </c>
      <c r="C49" s="63"/>
      <c r="D49" s="63" t="s">
        <v>473</v>
      </c>
      <c r="E49" s="63" t="s">
        <v>473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71">
        <f>COUNTIF(C49:P49,"x")/F94</f>
        <v>0.66666666666666663</v>
      </c>
    </row>
    <row r="50" spans="1:17" s="70" customFormat="1" x14ac:dyDescent="0.25">
      <c r="A50" s="70" t="s">
        <v>580</v>
      </c>
      <c r="B50" s="89" t="s">
        <v>570</v>
      </c>
      <c r="C50" s="63" t="s">
        <v>473</v>
      </c>
      <c r="D50" s="63" t="s">
        <v>473</v>
      </c>
      <c r="E50" s="63" t="s">
        <v>473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71">
        <f>COUNTIF(C50:P50,"x")/F94</f>
        <v>1</v>
      </c>
    </row>
    <row r="51" spans="1:17" x14ac:dyDescent="0.25">
      <c r="A51" s="70" t="s">
        <v>582</v>
      </c>
      <c r="B51" s="2" t="s">
        <v>366</v>
      </c>
      <c r="C51" s="3"/>
      <c r="D51" s="3" t="s">
        <v>473</v>
      </c>
      <c r="E51" s="3" t="s">
        <v>473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6">
        <f>COUNTIF(C51:P51,"x")/F94</f>
        <v>0.66666666666666663</v>
      </c>
    </row>
    <row r="52" spans="1:17" x14ac:dyDescent="0.25">
      <c r="A52" s="70" t="s">
        <v>581</v>
      </c>
      <c r="B52" s="2" t="s">
        <v>224</v>
      </c>
      <c r="C52" s="3"/>
      <c r="D52" s="3" t="s">
        <v>473</v>
      </c>
      <c r="E52" s="3" t="s">
        <v>473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56">
        <f>COUNTIF(C52:P52,"x")/F94</f>
        <v>0.66666666666666663</v>
      </c>
    </row>
    <row r="53" spans="1:17" x14ac:dyDescent="0.25">
      <c r="B53" t="s">
        <v>321</v>
      </c>
      <c r="C53" s="59">
        <f t="shared" ref="C53:P53" si="10">COUNTIF(C46:C52,"x")/7</f>
        <v>0.14285714285714285</v>
      </c>
      <c r="D53" s="59">
        <f t="shared" si="10"/>
        <v>1</v>
      </c>
      <c r="E53" s="59">
        <f t="shared" si="10"/>
        <v>1</v>
      </c>
      <c r="F53" s="59">
        <f t="shared" si="10"/>
        <v>0</v>
      </c>
      <c r="G53" s="59">
        <f t="shared" si="10"/>
        <v>0</v>
      </c>
      <c r="H53" s="59">
        <f t="shared" si="10"/>
        <v>0</v>
      </c>
      <c r="I53" s="59">
        <f t="shared" si="10"/>
        <v>0</v>
      </c>
      <c r="J53" s="59">
        <f t="shared" si="10"/>
        <v>0</v>
      </c>
      <c r="K53" s="59">
        <f t="shared" si="10"/>
        <v>0</v>
      </c>
      <c r="L53" s="59">
        <f t="shared" si="10"/>
        <v>0</v>
      </c>
      <c r="M53" s="59">
        <f t="shared" si="10"/>
        <v>0</v>
      </c>
      <c r="N53" s="59">
        <f t="shared" si="10"/>
        <v>0</v>
      </c>
      <c r="O53" s="59">
        <f t="shared" ref="O53" si="11">COUNTIF(O46:O52,"x")/7</f>
        <v>0</v>
      </c>
      <c r="P53" s="59">
        <f t="shared" si="10"/>
        <v>0</v>
      </c>
      <c r="Q53" s="54">
        <f>AVERAGE(Q46:Q52)</f>
        <v>0.7142857142857143</v>
      </c>
    </row>
    <row r="54" spans="1:17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7" x14ac:dyDescent="0.25">
      <c r="B55" s="10" t="s">
        <v>353</v>
      </c>
      <c r="C55" s="6"/>
      <c r="D55" s="6"/>
      <c r="E55" s="6"/>
      <c r="F55" s="6"/>
      <c r="G55" s="6"/>
      <c r="Q55" s="14"/>
    </row>
    <row r="56" spans="1:17" x14ac:dyDescent="0.25">
      <c r="A56" t="s">
        <v>581</v>
      </c>
      <c r="B56" s="45" t="s">
        <v>115</v>
      </c>
      <c r="C56" s="64"/>
      <c r="D56" s="64" t="s">
        <v>473</v>
      </c>
      <c r="E56" s="64" t="s">
        <v>473</v>
      </c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56">
        <f>COUNTIF(C56:P56,"x")/F94</f>
        <v>0.66666666666666663</v>
      </c>
    </row>
    <row r="57" spans="1:17" x14ac:dyDescent="0.25">
      <c r="A57" t="s">
        <v>580</v>
      </c>
      <c r="B57" s="2" t="s">
        <v>496</v>
      </c>
      <c r="C57" s="3" t="s">
        <v>473</v>
      </c>
      <c r="D57" s="3" t="s">
        <v>473</v>
      </c>
      <c r="E57" s="3" t="s">
        <v>473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6">
        <f>COUNTIF(C57:P57,"x")/F94</f>
        <v>1</v>
      </c>
    </row>
    <row r="58" spans="1:17" x14ac:dyDescent="0.25">
      <c r="B58" t="s">
        <v>321</v>
      </c>
      <c r="C58" s="59">
        <f>COUNTIF(C56:C57,"x")/2</f>
        <v>0.5</v>
      </c>
      <c r="D58" s="59">
        <f t="shared" ref="D58:P58" si="12">COUNTIF(D56:D57,"x")/2</f>
        <v>1</v>
      </c>
      <c r="E58" s="59">
        <f t="shared" si="12"/>
        <v>1</v>
      </c>
      <c r="F58" s="59">
        <f t="shared" si="12"/>
        <v>0</v>
      </c>
      <c r="G58" s="59">
        <f t="shared" si="12"/>
        <v>0</v>
      </c>
      <c r="H58" s="59">
        <f t="shared" si="12"/>
        <v>0</v>
      </c>
      <c r="I58" s="59">
        <f t="shared" si="12"/>
        <v>0</v>
      </c>
      <c r="J58" s="59">
        <f t="shared" si="12"/>
        <v>0</v>
      </c>
      <c r="K58" s="59">
        <f t="shared" si="12"/>
        <v>0</v>
      </c>
      <c r="L58" s="59">
        <f t="shared" si="12"/>
        <v>0</v>
      </c>
      <c r="M58" s="59">
        <f t="shared" si="12"/>
        <v>0</v>
      </c>
      <c r="N58" s="59">
        <f t="shared" si="12"/>
        <v>0</v>
      </c>
      <c r="O58" s="59">
        <f t="shared" ref="O58" si="13">COUNTIF(O56:O57,"x")/2</f>
        <v>0</v>
      </c>
      <c r="P58" s="59">
        <f t="shared" si="12"/>
        <v>0</v>
      </c>
      <c r="Q58" s="54">
        <f>AVERAGE(Q56,Q57)</f>
        <v>0.83333333333333326</v>
      </c>
    </row>
    <row r="59" spans="1:17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7" x14ac:dyDescent="0.25">
      <c r="B60" s="10" t="s">
        <v>354</v>
      </c>
      <c r="C60" s="6"/>
      <c r="D60" s="6"/>
      <c r="E60" s="6"/>
      <c r="F60" s="6"/>
      <c r="G60" s="6"/>
      <c r="Q60" s="7"/>
    </row>
    <row r="61" spans="1:17" x14ac:dyDescent="0.25">
      <c r="A61" t="s">
        <v>580</v>
      </c>
      <c r="B61" s="50" t="s">
        <v>496</v>
      </c>
      <c r="C61" s="63" t="s">
        <v>473</v>
      </c>
      <c r="D61" s="63" t="s">
        <v>473</v>
      </c>
      <c r="E61" s="63" t="s">
        <v>473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56">
        <f>COUNTIF(C61:P61,"x")/F94</f>
        <v>1</v>
      </c>
    </row>
    <row r="62" spans="1:17" x14ac:dyDescent="0.25">
      <c r="A62" t="s">
        <v>582</v>
      </c>
      <c r="B62" s="2" t="s">
        <v>284</v>
      </c>
      <c r="C62" s="3"/>
      <c r="D62" s="3" t="s">
        <v>473</v>
      </c>
      <c r="E62" s="3" t="s">
        <v>473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6">
        <f>COUNTIF(C62:P62,"x")/F94</f>
        <v>0.66666666666666663</v>
      </c>
    </row>
    <row r="63" spans="1:17" x14ac:dyDescent="0.25">
      <c r="A63" t="s">
        <v>581</v>
      </c>
      <c r="B63" s="45" t="s">
        <v>285</v>
      </c>
      <c r="C63" s="64" t="s">
        <v>473</v>
      </c>
      <c r="D63" s="64" t="s">
        <v>473</v>
      </c>
      <c r="E63" s="64" t="s">
        <v>473</v>
      </c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56">
        <f>COUNTIF(C63:P63,"x")/F94</f>
        <v>1</v>
      </c>
    </row>
    <row r="64" spans="1:17" x14ac:dyDescent="0.25">
      <c r="B64" t="s">
        <v>321</v>
      </c>
      <c r="C64" s="59">
        <f>COUNTIF(C61:C63,"x")/3</f>
        <v>0.66666666666666663</v>
      </c>
      <c r="D64" s="59">
        <f t="shared" ref="D64:P64" si="14">COUNTIF(D61:D63,"x")/3</f>
        <v>1</v>
      </c>
      <c r="E64" s="59">
        <f t="shared" si="14"/>
        <v>1</v>
      </c>
      <c r="F64" s="59">
        <f t="shared" si="14"/>
        <v>0</v>
      </c>
      <c r="G64" s="59">
        <f t="shared" si="14"/>
        <v>0</v>
      </c>
      <c r="H64" s="59">
        <f t="shared" si="14"/>
        <v>0</v>
      </c>
      <c r="I64" s="59">
        <f t="shared" si="14"/>
        <v>0</v>
      </c>
      <c r="J64" s="59">
        <f t="shared" si="14"/>
        <v>0</v>
      </c>
      <c r="K64" s="59">
        <f t="shared" si="14"/>
        <v>0</v>
      </c>
      <c r="L64" s="59">
        <f t="shared" si="14"/>
        <v>0</v>
      </c>
      <c r="M64" s="59">
        <f t="shared" si="14"/>
        <v>0</v>
      </c>
      <c r="N64" s="59">
        <f t="shared" si="14"/>
        <v>0</v>
      </c>
      <c r="O64" s="59">
        <f t="shared" ref="O64" si="15">COUNTIF(O61:O63,"x")/3</f>
        <v>0</v>
      </c>
      <c r="P64" s="59">
        <f t="shared" si="14"/>
        <v>0</v>
      </c>
      <c r="Q64" s="54">
        <f>AVERAGE(Q62:Q63)</f>
        <v>0.83333333333333326</v>
      </c>
    </row>
    <row r="65" spans="1:17" x14ac:dyDescent="0.25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7" x14ac:dyDescent="0.25">
      <c r="B66" s="10" t="s">
        <v>355</v>
      </c>
      <c r="C66" s="6"/>
      <c r="D66" s="6"/>
      <c r="E66" s="6"/>
      <c r="F66" s="6"/>
      <c r="G66" s="6"/>
      <c r="Q66" s="14"/>
    </row>
    <row r="67" spans="1:17" x14ac:dyDescent="0.25">
      <c r="A67" t="s">
        <v>580</v>
      </c>
      <c r="B67" s="50" t="s">
        <v>497</v>
      </c>
      <c r="C67" s="3" t="s">
        <v>473</v>
      </c>
      <c r="D67" s="3" t="s">
        <v>473</v>
      </c>
      <c r="E67" s="3" t="s">
        <v>473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6">
        <f>COUNTIF(C67:P67,"x")/F94</f>
        <v>1</v>
      </c>
    </row>
    <row r="68" spans="1:17" x14ac:dyDescent="0.25">
      <c r="A68" t="s">
        <v>581</v>
      </c>
      <c r="B68" s="50" t="s">
        <v>575</v>
      </c>
      <c r="C68" s="3"/>
      <c r="D68" s="3" t="s">
        <v>473</v>
      </c>
      <c r="E68" s="3" t="s">
        <v>473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6">
        <f>COUNTIF(C68:P68,"x")/F94</f>
        <v>0.66666666666666663</v>
      </c>
    </row>
    <row r="69" spans="1:17" x14ac:dyDescent="0.25">
      <c r="A69" t="s">
        <v>582</v>
      </c>
      <c r="B69" s="50" t="s">
        <v>296</v>
      </c>
      <c r="C69" s="63" t="s">
        <v>473</v>
      </c>
      <c r="D69" s="63" t="s">
        <v>473</v>
      </c>
      <c r="E69" s="63" t="s">
        <v>473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56">
        <f>COUNTIF(C69:P69,"x")/F94</f>
        <v>1</v>
      </c>
    </row>
    <row r="70" spans="1:17" x14ac:dyDescent="0.25">
      <c r="A70" t="s">
        <v>581</v>
      </c>
      <c r="B70" s="45" t="s">
        <v>314</v>
      </c>
      <c r="C70" s="64" t="s">
        <v>473</v>
      </c>
      <c r="D70" s="64" t="s">
        <v>473</v>
      </c>
      <c r="E70" s="64" t="s">
        <v>473</v>
      </c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56">
        <f>COUNTIF(C70:P70,"x")/F94</f>
        <v>1</v>
      </c>
    </row>
    <row r="71" spans="1:17" x14ac:dyDescent="0.25">
      <c r="B71" t="s">
        <v>321</v>
      </c>
      <c r="C71" s="59">
        <f>COUNTIF(C67:C70,"x")/4</f>
        <v>0.75</v>
      </c>
      <c r="D71" s="59">
        <f t="shared" ref="D71:P71" si="16">COUNTIF(D67:D70,"x")/4</f>
        <v>1</v>
      </c>
      <c r="E71" s="59">
        <f t="shared" si="16"/>
        <v>1</v>
      </c>
      <c r="F71" s="59">
        <f t="shared" si="16"/>
        <v>0</v>
      </c>
      <c r="G71" s="59">
        <f t="shared" si="16"/>
        <v>0</v>
      </c>
      <c r="H71" s="59">
        <f t="shared" si="16"/>
        <v>0</v>
      </c>
      <c r="I71" s="59">
        <f t="shared" si="16"/>
        <v>0</v>
      </c>
      <c r="J71" s="59">
        <f t="shared" si="16"/>
        <v>0</v>
      </c>
      <c r="K71" s="59">
        <f t="shared" si="16"/>
        <v>0</v>
      </c>
      <c r="L71" s="59">
        <f t="shared" si="16"/>
        <v>0</v>
      </c>
      <c r="M71" s="59">
        <f t="shared" si="16"/>
        <v>0</v>
      </c>
      <c r="N71" s="59">
        <f t="shared" si="16"/>
        <v>0</v>
      </c>
      <c r="O71" s="59">
        <f t="shared" ref="O71" si="17">COUNTIF(O67:O70,"x")/4</f>
        <v>0</v>
      </c>
      <c r="P71" s="59">
        <f t="shared" si="16"/>
        <v>0</v>
      </c>
      <c r="Q71" s="54">
        <f>AVERAGE(Q67:Q70)</f>
        <v>0.91666666666666663</v>
      </c>
    </row>
    <row r="72" spans="1:17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7" x14ac:dyDescent="0.25">
      <c r="B73" t="s">
        <v>345</v>
      </c>
      <c r="C73" s="15">
        <f t="shared" ref="C73:P73" si="18">COUNTIF(C3:C70,"x")</f>
        <v>29</v>
      </c>
      <c r="D73" s="15">
        <f t="shared" si="18"/>
        <v>44</v>
      </c>
      <c r="E73" s="15">
        <f t="shared" si="18"/>
        <v>43</v>
      </c>
      <c r="F73" s="15">
        <f t="shared" si="18"/>
        <v>0</v>
      </c>
      <c r="G73" s="15">
        <f t="shared" si="18"/>
        <v>0</v>
      </c>
      <c r="H73" s="15">
        <f t="shared" si="18"/>
        <v>0</v>
      </c>
      <c r="I73" s="15">
        <f t="shared" si="18"/>
        <v>0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 t="shared" si="18"/>
        <v>0</v>
      </c>
      <c r="O73" s="15">
        <f t="shared" ref="O73" si="19">COUNTIF(O3:O70,"x")</f>
        <v>0</v>
      </c>
      <c r="P73" s="15">
        <f t="shared" si="18"/>
        <v>0</v>
      </c>
    </row>
    <row r="74" spans="1:17" x14ac:dyDescent="0.25">
      <c r="B74" s="112" t="s">
        <v>356</v>
      </c>
      <c r="C74" s="113">
        <f>COUNTIF(C3:C70,"x")/J94</f>
        <v>0.65909090909090906</v>
      </c>
      <c r="D74" s="113">
        <f>COUNTIF(D3:D70,"x")/J94</f>
        <v>1</v>
      </c>
      <c r="E74" s="113">
        <f>COUNTIF(E3:E70,"x")/J94</f>
        <v>0.97727272727272729</v>
      </c>
      <c r="F74" s="113">
        <f>COUNTIF(F3:F70,"x")/J94</f>
        <v>0</v>
      </c>
      <c r="G74" s="113">
        <f>COUNTIF(G3:G70,"x")/J94</f>
        <v>0</v>
      </c>
      <c r="H74" s="113">
        <f>COUNTIF(H3:H70,"x")/J94</f>
        <v>0</v>
      </c>
      <c r="I74" s="113">
        <f>COUNTIF(I3:I70,"x")/J94</f>
        <v>0</v>
      </c>
      <c r="J74" s="113">
        <f>COUNTIF(J3:J70,"x")/J94</f>
        <v>0</v>
      </c>
      <c r="K74" s="113">
        <f>COUNTIF(K3:K70,"x")/J94</f>
        <v>0</v>
      </c>
      <c r="L74" s="113">
        <f>COUNTIF(L3:L70,"x")/J94</f>
        <v>0</v>
      </c>
      <c r="M74" s="113">
        <f>COUNTIF(M3:M70,"x")/J94</f>
        <v>0</v>
      </c>
      <c r="N74" s="113">
        <f>COUNTIF(N3:N70,"x")/J94</f>
        <v>0</v>
      </c>
      <c r="O74" s="113">
        <f>COUNTIF(O3:O70,"x")/J94</f>
        <v>0</v>
      </c>
      <c r="P74" s="113">
        <f>COUNTIF(P3:P70,"x")/J94</f>
        <v>0</v>
      </c>
    </row>
    <row r="75" spans="1:17" x14ac:dyDescent="0.25">
      <c r="B75" s="112" t="s">
        <v>478</v>
      </c>
      <c r="C75" s="113">
        <f>'Region 1'!C77</f>
        <v>0.8219782929300451</v>
      </c>
      <c r="D75" s="113">
        <f>'Region 1'!D77</f>
        <v>0.91664361837225916</v>
      </c>
      <c r="E75" s="113">
        <f>'Region 1'!E77</f>
        <v>0.88510223873584382</v>
      </c>
      <c r="F75" s="113">
        <f>'Region 1'!F77</f>
        <v>0</v>
      </c>
      <c r="G75" s="113">
        <f>'Region 1'!G77</f>
        <v>0</v>
      </c>
      <c r="H75" s="113">
        <f>'Region 1'!H77</f>
        <v>0</v>
      </c>
      <c r="I75" s="113">
        <f>'Region 1'!I77</f>
        <v>0</v>
      </c>
      <c r="J75" s="113">
        <f>'Region 1'!J77</f>
        <v>0</v>
      </c>
      <c r="K75" s="113">
        <f>'Region 1'!K77</f>
        <v>0</v>
      </c>
      <c r="L75" s="113">
        <f>'Region 1'!L77</f>
        <v>0</v>
      </c>
      <c r="M75" s="113">
        <f>'Region 1'!M77</f>
        <v>0</v>
      </c>
      <c r="N75" s="113">
        <f>'Region 1'!N77</f>
        <v>0</v>
      </c>
      <c r="O75" s="113">
        <f>'Region 1'!O77</f>
        <v>0</v>
      </c>
      <c r="P75" s="113">
        <f>'Region 1'!P77</f>
        <v>0</v>
      </c>
    </row>
    <row r="76" spans="1:17" x14ac:dyDescent="0.25"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</row>
    <row r="77" spans="1:17" x14ac:dyDescent="0.25">
      <c r="B77" s="17" t="s">
        <v>583</v>
      </c>
      <c r="C77" s="15">
        <f>COUNTIFS(C3:C70,"X",A3:A70,"L")</f>
        <v>15</v>
      </c>
      <c r="D77" s="15">
        <f t="shared" ref="D77:P77" si="20">COUNTIFS(D3:D70,"X",$A3:$A70,"L")</f>
        <v>27</v>
      </c>
      <c r="E77" s="15">
        <f t="shared" si="20"/>
        <v>26</v>
      </c>
      <c r="F77" s="15">
        <f t="shared" si="20"/>
        <v>0</v>
      </c>
      <c r="G77" s="15">
        <f t="shared" si="20"/>
        <v>0</v>
      </c>
      <c r="H77" s="15">
        <f t="shared" si="20"/>
        <v>0</v>
      </c>
      <c r="I77" s="15">
        <f t="shared" si="20"/>
        <v>0</v>
      </c>
      <c r="J77" s="15">
        <f t="shared" si="20"/>
        <v>0</v>
      </c>
      <c r="K77" s="15">
        <f t="shared" si="20"/>
        <v>0</v>
      </c>
      <c r="L77" s="15">
        <f t="shared" si="20"/>
        <v>0</v>
      </c>
      <c r="M77" s="15">
        <f t="shared" si="20"/>
        <v>0</v>
      </c>
      <c r="N77" s="15">
        <f t="shared" si="20"/>
        <v>0</v>
      </c>
      <c r="O77" s="15">
        <f t="shared" ref="O77" si="21">COUNTIFS(O3:O70,"X",$A3:$A70,"L")</f>
        <v>0</v>
      </c>
      <c r="P77" s="15">
        <f t="shared" si="20"/>
        <v>0</v>
      </c>
    </row>
    <row r="78" spans="1:17" x14ac:dyDescent="0.25">
      <c r="B78" s="17" t="s">
        <v>587</v>
      </c>
      <c r="C78" s="15">
        <f>COUNTIF(A3:A70,"l")</f>
        <v>27</v>
      </c>
      <c r="D78" s="15">
        <f t="shared" ref="D78:P78" si="22">COUNTIF($A3:$A70,"l")</f>
        <v>27</v>
      </c>
      <c r="E78" s="15">
        <f t="shared" si="22"/>
        <v>27</v>
      </c>
      <c r="F78" s="15">
        <f t="shared" si="22"/>
        <v>27</v>
      </c>
      <c r="G78" s="15">
        <f t="shared" si="22"/>
        <v>27</v>
      </c>
      <c r="H78" s="15">
        <f t="shared" si="22"/>
        <v>27</v>
      </c>
      <c r="I78" s="15">
        <f t="shared" si="22"/>
        <v>27</v>
      </c>
      <c r="J78" s="15">
        <f t="shared" si="22"/>
        <v>27</v>
      </c>
      <c r="K78" s="15">
        <f t="shared" si="22"/>
        <v>27</v>
      </c>
      <c r="L78" s="15">
        <f t="shared" si="22"/>
        <v>27</v>
      </c>
      <c r="M78" s="15">
        <f t="shared" si="22"/>
        <v>27</v>
      </c>
      <c r="N78" s="15">
        <f t="shared" si="22"/>
        <v>27</v>
      </c>
      <c r="O78" s="15">
        <f t="shared" ref="O78" si="23">COUNTIF($A3:$A70,"l")</f>
        <v>27</v>
      </c>
      <c r="P78" s="15">
        <f t="shared" si="22"/>
        <v>27</v>
      </c>
    </row>
    <row r="79" spans="1:17" x14ac:dyDescent="0.25">
      <c r="B79" s="17" t="s">
        <v>588</v>
      </c>
      <c r="C79" s="56">
        <f>C77/C78</f>
        <v>0.55555555555555558</v>
      </c>
      <c r="D79" s="56">
        <f>D77/D78</f>
        <v>1</v>
      </c>
      <c r="E79" s="56">
        <f t="shared" ref="E79:P79" si="24">E77/E78</f>
        <v>0.96296296296296291</v>
      </c>
      <c r="F79" s="56">
        <f t="shared" si="24"/>
        <v>0</v>
      </c>
      <c r="G79" s="56">
        <f t="shared" si="24"/>
        <v>0</v>
      </c>
      <c r="H79" s="56">
        <f t="shared" si="24"/>
        <v>0</v>
      </c>
      <c r="I79" s="56">
        <f t="shared" si="24"/>
        <v>0</v>
      </c>
      <c r="J79" s="56">
        <f t="shared" si="24"/>
        <v>0</v>
      </c>
      <c r="K79" s="56">
        <f t="shared" si="24"/>
        <v>0</v>
      </c>
      <c r="L79" s="56">
        <f t="shared" si="24"/>
        <v>0</v>
      </c>
      <c r="M79" s="56">
        <f t="shared" si="24"/>
        <v>0</v>
      </c>
      <c r="N79" s="56">
        <f t="shared" si="24"/>
        <v>0</v>
      </c>
      <c r="O79" s="56">
        <f t="shared" ref="O79" si="25">O77/O78</f>
        <v>0</v>
      </c>
      <c r="P79" s="56">
        <f t="shared" si="24"/>
        <v>0</v>
      </c>
    </row>
    <row r="80" spans="1:17" x14ac:dyDescent="0.25"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</row>
    <row r="81" spans="2:17" x14ac:dyDescent="0.25">
      <c r="B81" s="17" t="s">
        <v>584</v>
      </c>
      <c r="C81" s="15">
        <f>COUNTIFS(C3:C70,"X",A3:A70,"C")</f>
        <v>5</v>
      </c>
      <c r="D81" s="15">
        <f t="shared" ref="D81:P81" si="26">COUNTIFS(D3:D70,"X",$A3:$A70,"C")</f>
        <v>8</v>
      </c>
      <c r="E81" s="15">
        <f t="shared" si="26"/>
        <v>8</v>
      </c>
      <c r="F81" s="15">
        <f t="shared" si="26"/>
        <v>0</v>
      </c>
      <c r="G81" s="15">
        <f t="shared" si="26"/>
        <v>0</v>
      </c>
      <c r="H81" s="15">
        <f t="shared" si="26"/>
        <v>0</v>
      </c>
      <c r="I81" s="15">
        <f t="shared" si="26"/>
        <v>0</v>
      </c>
      <c r="J81" s="15">
        <f t="shared" si="26"/>
        <v>0</v>
      </c>
      <c r="K81" s="15">
        <f t="shared" si="26"/>
        <v>0</v>
      </c>
      <c r="L81" s="15">
        <f t="shared" si="26"/>
        <v>0</v>
      </c>
      <c r="M81" s="15">
        <f t="shared" si="26"/>
        <v>0</v>
      </c>
      <c r="N81" s="15">
        <f t="shared" si="26"/>
        <v>0</v>
      </c>
      <c r="O81" s="15">
        <f t="shared" ref="O81" si="27">COUNTIFS(O3:O70,"X",$A3:$A70,"C")</f>
        <v>0</v>
      </c>
      <c r="P81" s="15">
        <f t="shared" si="26"/>
        <v>0</v>
      </c>
    </row>
    <row r="82" spans="2:17" x14ac:dyDescent="0.25">
      <c r="B82" s="17" t="s">
        <v>589</v>
      </c>
      <c r="C82" s="15">
        <f>COUNTIF(A3:A70, "C")</f>
        <v>8</v>
      </c>
      <c r="D82" s="15">
        <f t="shared" ref="D82:P82" si="28">COUNTIF($A3:$A70, "C")</f>
        <v>8</v>
      </c>
      <c r="E82" s="15">
        <f t="shared" si="28"/>
        <v>8</v>
      </c>
      <c r="F82" s="15">
        <f t="shared" si="28"/>
        <v>8</v>
      </c>
      <c r="G82" s="15">
        <f t="shared" si="28"/>
        <v>8</v>
      </c>
      <c r="H82" s="15">
        <f t="shared" si="28"/>
        <v>8</v>
      </c>
      <c r="I82" s="15">
        <f t="shared" si="28"/>
        <v>8</v>
      </c>
      <c r="J82" s="15">
        <f t="shared" si="28"/>
        <v>8</v>
      </c>
      <c r="K82" s="15">
        <f t="shared" si="28"/>
        <v>8</v>
      </c>
      <c r="L82" s="15">
        <f t="shared" si="28"/>
        <v>8</v>
      </c>
      <c r="M82" s="15">
        <f t="shared" si="28"/>
        <v>8</v>
      </c>
      <c r="N82" s="15">
        <f t="shared" si="28"/>
        <v>8</v>
      </c>
      <c r="O82" s="15">
        <f t="shared" ref="O82" si="29">COUNTIF($A3:$A70, "C")</f>
        <v>8</v>
      </c>
      <c r="P82" s="15">
        <f t="shared" si="28"/>
        <v>8</v>
      </c>
    </row>
    <row r="83" spans="2:17" x14ac:dyDescent="0.25">
      <c r="B83" s="17" t="s">
        <v>590</v>
      </c>
      <c r="C83" s="133">
        <f>C81/C82</f>
        <v>0.625</v>
      </c>
      <c r="D83" s="133">
        <f>D81/D82</f>
        <v>1</v>
      </c>
      <c r="E83" s="133">
        <f t="shared" ref="E83:P83" si="30">E81/E82</f>
        <v>1</v>
      </c>
      <c r="F83" s="133">
        <f t="shared" si="30"/>
        <v>0</v>
      </c>
      <c r="G83" s="133">
        <f t="shared" si="30"/>
        <v>0</v>
      </c>
      <c r="H83" s="133">
        <f t="shared" si="30"/>
        <v>0</v>
      </c>
      <c r="I83" s="133">
        <f t="shared" si="30"/>
        <v>0</v>
      </c>
      <c r="J83" s="133">
        <f t="shared" si="30"/>
        <v>0</v>
      </c>
      <c r="K83" s="133">
        <f t="shared" si="30"/>
        <v>0</v>
      </c>
      <c r="L83" s="133">
        <f t="shared" si="30"/>
        <v>0</v>
      </c>
      <c r="M83" s="133">
        <f t="shared" si="30"/>
        <v>0</v>
      </c>
      <c r="N83" s="133">
        <f t="shared" si="30"/>
        <v>0</v>
      </c>
      <c r="O83" s="133">
        <f t="shared" ref="O83" si="31">O81/O82</f>
        <v>0</v>
      </c>
      <c r="P83" s="133">
        <f t="shared" si="30"/>
        <v>0</v>
      </c>
    </row>
    <row r="84" spans="2:17" x14ac:dyDescent="0.25"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</row>
    <row r="85" spans="2:17" x14ac:dyDescent="0.25">
      <c r="B85" s="17" t="s">
        <v>585</v>
      </c>
      <c r="C85" s="15">
        <f>COUNTIFS(C3:C70,"X",A3:A70,"S")</f>
        <v>9</v>
      </c>
      <c r="D85" s="15">
        <f t="shared" ref="D85:P85" si="32">COUNTIFS(D3:D70,"X",$A3:$A70,"S")</f>
        <v>9</v>
      </c>
      <c r="E85" s="15">
        <f t="shared" si="32"/>
        <v>9</v>
      </c>
      <c r="F85" s="15">
        <f t="shared" si="32"/>
        <v>0</v>
      </c>
      <c r="G85" s="15">
        <f t="shared" si="32"/>
        <v>0</v>
      </c>
      <c r="H85" s="15">
        <f t="shared" si="32"/>
        <v>0</v>
      </c>
      <c r="I85" s="15">
        <f t="shared" si="32"/>
        <v>0</v>
      </c>
      <c r="J85" s="15">
        <f t="shared" si="32"/>
        <v>0</v>
      </c>
      <c r="K85" s="15">
        <f t="shared" si="32"/>
        <v>0</v>
      </c>
      <c r="L85" s="15">
        <f t="shared" si="32"/>
        <v>0</v>
      </c>
      <c r="M85" s="15">
        <f t="shared" si="32"/>
        <v>0</v>
      </c>
      <c r="N85" s="15">
        <f t="shared" si="32"/>
        <v>0</v>
      </c>
      <c r="O85" s="15">
        <f t="shared" ref="O85" si="33">COUNTIFS(O3:O70,"X",$A3:$A70,"S")</f>
        <v>0</v>
      </c>
      <c r="P85" s="15">
        <f t="shared" si="32"/>
        <v>0</v>
      </c>
    </row>
    <row r="86" spans="2:17" x14ac:dyDescent="0.25">
      <c r="B86" s="17" t="s">
        <v>591</v>
      </c>
      <c r="C86" s="15">
        <f>COUNTIF(A3:A70, "S")</f>
        <v>9</v>
      </c>
      <c r="D86" s="15">
        <f t="shared" ref="D86:P86" si="34">COUNTIF($A3:$A70, "S")</f>
        <v>9</v>
      </c>
      <c r="E86" s="15">
        <f t="shared" si="34"/>
        <v>9</v>
      </c>
      <c r="F86" s="15">
        <f t="shared" si="34"/>
        <v>9</v>
      </c>
      <c r="G86" s="15">
        <f t="shared" si="34"/>
        <v>9</v>
      </c>
      <c r="H86" s="15">
        <f t="shared" si="34"/>
        <v>9</v>
      </c>
      <c r="I86" s="15">
        <f t="shared" si="34"/>
        <v>9</v>
      </c>
      <c r="J86" s="15">
        <f t="shared" si="34"/>
        <v>9</v>
      </c>
      <c r="K86" s="15">
        <f t="shared" si="34"/>
        <v>9</v>
      </c>
      <c r="L86" s="15">
        <f t="shared" si="34"/>
        <v>9</v>
      </c>
      <c r="M86" s="15">
        <f t="shared" si="34"/>
        <v>9</v>
      </c>
      <c r="N86" s="15">
        <f t="shared" si="34"/>
        <v>9</v>
      </c>
      <c r="O86" s="15">
        <f t="shared" ref="O86" si="35">COUNTIF($A3:$A70, "S")</f>
        <v>9</v>
      </c>
      <c r="P86" s="15">
        <f t="shared" si="34"/>
        <v>9</v>
      </c>
    </row>
    <row r="87" spans="2:17" x14ac:dyDescent="0.25">
      <c r="B87" s="17" t="s">
        <v>592</v>
      </c>
      <c r="C87" s="56">
        <f>C85/C86</f>
        <v>1</v>
      </c>
      <c r="D87" s="56">
        <f>D85/D86</f>
        <v>1</v>
      </c>
      <c r="E87" s="56">
        <f t="shared" ref="E87:P87" si="36">E85/E86</f>
        <v>1</v>
      </c>
      <c r="F87" s="56">
        <f t="shared" si="36"/>
        <v>0</v>
      </c>
      <c r="G87" s="56">
        <f t="shared" si="36"/>
        <v>0</v>
      </c>
      <c r="H87" s="56">
        <f t="shared" si="36"/>
        <v>0</v>
      </c>
      <c r="I87" s="56">
        <f t="shared" si="36"/>
        <v>0</v>
      </c>
      <c r="J87" s="56">
        <f t="shared" si="36"/>
        <v>0</v>
      </c>
      <c r="K87" s="56">
        <f t="shared" si="36"/>
        <v>0</v>
      </c>
      <c r="L87" s="56">
        <f t="shared" si="36"/>
        <v>0</v>
      </c>
      <c r="M87" s="56">
        <f t="shared" si="36"/>
        <v>0</v>
      </c>
      <c r="N87" s="56">
        <f t="shared" si="36"/>
        <v>0</v>
      </c>
      <c r="O87" s="56">
        <f t="shared" ref="O87" si="37">O85/O86</f>
        <v>0</v>
      </c>
      <c r="P87" s="56">
        <f t="shared" si="36"/>
        <v>0</v>
      </c>
    </row>
    <row r="88" spans="2:17" x14ac:dyDescent="0.25"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</row>
    <row r="89" spans="2:17" x14ac:dyDescent="0.25">
      <c r="B89" t="s">
        <v>586</v>
      </c>
      <c r="C89" s="58">
        <f>COUNTIFS(C3:C70,"X",A3:A70,"O")</f>
        <v>0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</row>
    <row r="90" spans="2:17" x14ac:dyDescent="0.25">
      <c r="B90" t="s">
        <v>594</v>
      </c>
      <c r="C90" s="58">
        <f>COUNTIF(A3:A70, "O")</f>
        <v>0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</row>
    <row r="91" spans="2:17" x14ac:dyDescent="0.25">
      <c r="B91" t="s">
        <v>595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</row>
    <row r="92" spans="2:17" x14ac:dyDescent="0.25"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</row>
    <row r="93" spans="2:17" x14ac:dyDescent="0.25">
      <c r="C93" s="58"/>
      <c r="D93" s="58"/>
      <c r="E93" s="58"/>
      <c r="F93" s="106" t="s">
        <v>365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</row>
    <row r="94" spans="2:17" x14ac:dyDescent="0.25">
      <c r="B94" s="11" t="s">
        <v>470</v>
      </c>
      <c r="C94" s="56">
        <f>AVERAGEIF(C74:P74,"&lt;&gt;0")</f>
        <v>0.8787878787878789</v>
      </c>
      <c r="D94" s="61"/>
      <c r="E94" s="106"/>
      <c r="F94" s="6">
        <v>3</v>
      </c>
      <c r="H94" s="32" t="s">
        <v>445</v>
      </c>
      <c r="J94">
        <f>C78+C82+C86</f>
        <v>44</v>
      </c>
    </row>
    <row r="95" spans="2:17" ht="20.25" x14ac:dyDescent="0.3">
      <c r="B95" s="114" t="s">
        <v>468</v>
      </c>
      <c r="C95" s="115">
        <f>'Region 1'!C92</f>
        <v>0.87457471667938269</v>
      </c>
      <c r="H95" s="32"/>
    </row>
  </sheetData>
  <pageMargins left="0.7" right="0.7" top="0.75" bottom="0.75" header="0.3" footer="0.3"/>
  <pageSetup scale="70" fitToHeight="0" orientation="landscape" r:id="rId1"/>
  <rowBreaks count="2" manualBreakCount="2">
    <brk id="43" max="16383" man="1"/>
    <brk id="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06"/>
  <sheetViews>
    <sheetView topLeftCell="A4" zoomScaleNormal="100" workbookViewId="0">
      <selection activeCell="G92" sqref="G92"/>
    </sheetView>
  </sheetViews>
  <sheetFormatPr defaultRowHeight="15" x14ac:dyDescent="0.25"/>
  <cols>
    <col min="1" max="1" width="2.42578125" bestFit="1" customWidth="1"/>
    <col min="2" max="2" width="29.140625" bestFit="1" customWidth="1"/>
    <col min="5" max="5" width="10.5703125" bestFit="1" customWidth="1"/>
  </cols>
  <sheetData>
    <row r="1" spans="1:17" ht="48.75" x14ac:dyDescent="0.25">
      <c r="B1" s="30" t="s">
        <v>446</v>
      </c>
      <c r="C1" s="1" t="s">
        <v>622</v>
      </c>
      <c r="D1" s="1" t="s">
        <v>624</v>
      </c>
      <c r="E1" s="1" t="s">
        <v>625</v>
      </c>
      <c r="F1" s="1" t="s">
        <v>311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9" t="s">
        <v>357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"/>
    </row>
    <row r="3" spans="1:17" x14ac:dyDescent="0.25">
      <c r="A3" t="s">
        <v>582</v>
      </c>
      <c r="B3" s="2" t="s">
        <v>46</v>
      </c>
      <c r="C3" s="3" t="s">
        <v>473</v>
      </c>
      <c r="D3" s="3" t="s">
        <v>473</v>
      </c>
      <c r="E3" s="3" t="s">
        <v>473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6">
        <f>COUNTIF(C3:P3,"x")/F92</f>
        <v>1</v>
      </c>
    </row>
    <row r="4" spans="1:17" x14ac:dyDescent="0.25">
      <c r="A4" t="s">
        <v>580</v>
      </c>
      <c r="B4" s="2" t="s">
        <v>498</v>
      </c>
      <c r="C4" s="5" t="s">
        <v>473</v>
      </c>
      <c r="D4" s="5" t="s">
        <v>473</v>
      </c>
      <c r="E4" s="5" t="s">
        <v>473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6">
        <f>COUNTIF(C4:P4,"x")/F92</f>
        <v>1</v>
      </c>
    </row>
    <row r="5" spans="1:17" x14ac:dyDescent="0.25">
      <c r="A5" t="s">
        <v>581</v>
      </c>
      <c r="B5" s="45" t="s">
        <v>215</v>
      </c>
      <c r="C5" s="64" t="s">
        <v>473</v>
      </c>
      <c r="D5" s="64" t="s">
        <v>473</v>
      </c>
      <c r="E5" s="64" t="s">
        <v>473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56">
        <f>COUNTIF(C5:P5,"x")/F92</f>
        <v>1</v>
      </c>
    </row>
    <row r="6" spans="1:17" x14ac:dyDescent="0.25">
      <c r="A6" t="s">
        <v>581</v>
      </c>
      <c r="B6" s="2" t="s">
        <v>250</v>
      </c>
      <c r="C6" s="3" t="s">
        <v>473</v>
      </c>
      <c r="D6" s="3" t="s">
        <v>473</v>
      </c>
      <c r="E6" s="3" t="s">
        <v>473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6">
        <f>COUNTIF(C6:P6,"x")/F92</f>
        <v>1</v>
      </c>
    </row>
    <row r="7" spans="1:17" x14ac:dyDescent="0.25">
      <c r="B7" t="s">
        <v>337</v>
      </c>
      <c r="C7" s="59">
        <f t="shared" ref="C7:P7" si="0">COUNTIF(C3:C6,"x")/4</f>
        <v>1</v>
      </c>
      <c r="D7" s="59">
        <f t="shared" si="0"/>
        <v>1</v>
      </c>
      <c r="E7" s="59">
        <f t="shared" si="0"/>
        <v>1</v>
      </c>
      <c r="F7" s="59">
        <f t="shared" si="0"/>
        <v>0</v>
      </c>
      <c r="G7" s="59">
        <f t="shared" si="0"/>
        <v>0</v>
      </c>
      <c r="H7" s="59">
        <f t="shared" si="0"/>
        <v>0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ref="O7" si="1">COUNTIF(O3:O6,"x")/4</f>
        <v>0</v>
      </c>
      <c r="P7" s="59">
        <f t="shared" si="0"/>
        <v>0</v>
      </c>
      <c r="Q7" s="54">
        <f>AVERAGE(Q3:Q6)</f>
        <v>1</v>
      </c>
    </row>
    <row r="8" spans="1:17" x14ac:dyDescent="0.25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 x14ac:dyDescent="0.25">
      <c r="B9" s="10" t="s">
        <v>358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"/>
    </row>
    <row r="10" spans="1:17" x14ac:dyDescent="0.25">
      <c r="A10" t="s">
        <v>582</v>
      </c>
      <c r="B10" s="45" t="s">
        <v>73</v>
      </c>
      <c r="C10" s="64" t="s">
        <v>473</v>
      </c>
      <c r="D10" s="64" t="s">
        <v>473</v>
      </c>
      <c r="E10" s="64" t="s">
        <v>473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56">
        <f>COUNTIF(C10:P10,"x")/F92</f>
        <v>1</v>
      </c>
    </row>
    <row r="11" spans="1:17" x14ac:dyDescent="0.25">
      <c r="A11" t="s">
        <v>581</v>
      </c>
      <c r="B11" s="2" t="s">
        <v>74</v>
      </c>
      <c r="C11" s="3" t="s">
        <v>473</v>
      </c>
      <c r="D11" s="3" t="s">
        <v>473</v>
      </c>
      <c r="E11" s="3" t="s">
        <v>473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56">
        <f>COUNTIF(C11:P11,"x")/F92</f>
        <v>1</v>
      </c>
    </row>
    <row r="12" spans="1:17" x14ac:dyDescent="0.25">
      <c r="A12" t="s">
        <v>580</v>
      </c>
      <c r="B12" s="2" t="s">
        <v>499</v>
      </c>
      <c r="C12" s="3" t="s">
        <v>473</v>
      </c>
      <c r="D12" s="3" t="s">
        <v>473</v>
      </c>
      <c r="E12" s="3" t="s">
        <v>473</v>
      </c>
      <c r="F12" s="3"/>
      <c r="G12" s="3"/>
      <c r="H12" s="3"/>
      <c r="I12" s="3"/>
      <c r="J12" s="13"/>
      <c r="K12" s="13"/>
      <c r="L12" s="13"/>
      <c r="M12" s="3"/>
      <c r="N12" s="3"/>
      <c r="O12" s="3"/>
      <c r="P12" s="3"/>
      <c r="Q12" s="56">
        <f>COUNTIF(C12:P12,"x")/F92</f>
        <v>1</v>
      </c>
    </row>
    <row r="13" spans="1:17" x14ac:dyDescent="0.25">
      <c r="A13" t="s">
        <v>593</v>
      </c>
      <c r="B13" s="2" t="s">
        <v>464</v>
      </c>
      <c r="C13" s="3" t="s">
        <v>473</v>
      </c>
      <c r="D13" s="3" t="s">
        <v>473</v>
      </c>
      <c r="E13" s="3" t="s">
        <v>473</v>
      </c>
      <c r="F13" s="3"/>
      <c r="G13" s="3"/>
      <c r="H13" s="3"/>
      <c r="I13" s="3"/>
      <c r="J13" s="13"/>
      <c r="K13" s="13"/>
      <c r="L13" s="13"/>
      <c r="M13" s="3"/>
      <c r="N13" s="3"/>
      <c r="O13" s="3"/>
      <c r="P13" s="3"/>
      <c r="Q13" s="56">
        <f>COUNTIF(C13:P13,"x")/F92</f>
        <v>1</v>
      </c>
    </row>
    <row r="14" spans="1:17" x14ac:dyDescent="0.25">
      <c r="B14" t="s">
        <v>337</v>
      </c>
      <c r="C14" s="56">
        <f>COUNTIF(C10:C13,"x")/4</f>
        <v>1</v>
      </c>
      <c r="D14" s="56">
        <f t="shared" ref="D14:P14" si="2">COUNTIF(D10:D13,"x")/4</f>
        <v>1</v>
      </c>
      <c r="E14" s="56">
        <f t="shared" si="2"/>
        <v>1</v>
      </c>
      <c r="F14" s="56">
        <f t="shared" si="2"/>
        <v>0</v>
      </c>
      <c r="G14" s="56">
        <f t="shared" si="2"/>
        <v>0</v>
      </c>
      <c r="H14" s="56">
        <f t="shared" si="2"/>
        <v>0</v>
      </c>
      <c r="I14" s="56">
        <f t="shared" si="2"/>
        <v>0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>
        <f t="shared" ref="O14" si="3">COUNTIF(O10:O13,"x")/4</f>
        <v>0</v>
      </c>
      <c r="P14" s="56">
        <f t="shared" si="2"/>
        <v>0</v>
      </c>
      <c r="Q14" s="54">
        <f>AVERAGE(Q10:Q13)</f>
        <v>1</v>
      </c>
    </row>
    <row r="15" spans="1:17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7" x14ac:dyDescent="0.25">
      <c r="B16" s="51" t="s">
        <v>359</v>
      </c>
      <c r="C16" s="6"/>
      <c r="D16" s="6"/>
      <c r="E16" s="6"/>
      <c r="F16" s="6"/>
      <c r="G16" s="6"/>
      <c r="I16" s="6"/>
      <c r="L16" s="6"/>
      <c r="M16" s="6"/>
      <c r="N16" s="6"/>
      <c r="O16" s="6"/>
      <c r="P16" s="6"/>
    </row>
    <row r="17" spans="1:17" x14ac:dyDescent="0.25">
      <c r="A17" t="s">
        <v>581</v>
      </c>
      <c r="B17" s="2" t="s">
        <v>5</v>
      </c>
      <c r="C17" s="3" t="s">
        <v>473</v>
      </c>
      <c r="D17" s="3" t="s">
        <v>473</v>
      </c>
      <c r="E17" s="3" t="s">
        <v>473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56">
        <f>COUNTIF(C17:P17,"x")/F92</f>
        <v>1</v>
      </c>
    </row>
    <row r="18" spans="1:17" x14ac:dyDescent="0.25">
      <c r="A18" t="s">
        <v>581</v>
      </c>
      <c r="B18" s="2" t="s">
        <v>55</v>
      </c>
      <c r="C18" s="3" t="s">
        <v>473</v>
      </c>
      <c r="D18" s="3" t="s">
        <v>473</v>
      </c>
      <c r="E18" s="3" t="s">
        <v>473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6">
        <f>COUNTIF(C18:P18,"x")/F92</f>
        <v>1</v>
      </c>
    </row>
    <row r="19" spans="1:17" x14ac:dyDescent="0.25">
      <c r="A19" t="s">
        <v>581</v>
      </c>
      <c r="B19" s="2" t="s">
        <v>72</v>
      </c>
      <c r="C19" s="3" t="s">
        <v>473</v>
      </c>
      <c r="D19" s="3" t="s">
        <v>473</v>
      </c>
      <c r="E19" s="3" t="s">
        <v>473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56">
        <f>COUNTIF(C19:P19,"x")/F92</f>
        <v>1</v>
      </c>
    </row>
    <row r="20" spans="1:17" x14ac:dyDescent="0.25">
      <c r="A20" t="s">
        <v>581</v>
      </c>
      <c r="B20" s="2" t="s">
        <v>84</v>
      </c>
      <c r="C20" s="3" t="s">
        <v>473</v>
      </c>
      <c r="D20" s="3" t="s">
        <v>473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56">
        <f>COUNTIF(C20:P20,"x")/F92</f>
        <v>0.66666666666666663</v>
      </c>
    </row>
    <row r="21" spans="1:17" x14ac:dyDescent="0.25">
      <c r="A21" t="s">
        <v>582</v>
      </c>
      <c r="B21" s="45" t="s">
        <v>112</v>
      </c>
      <c r="C21" s="64" t="s">
        <v>473</v>
      </c>
      <c r="D21" s="64" t="s">
        <v>473</v>
      </c>
      <c r="E21" s="64" t="s">
        <v>473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1">
        <f>COUNTIF(C21:P21,"x")/F92</f>
        <v>1</v>
      </c>
    </row>
    <row r="22" spans="1:17" x14ac:dyDescent="0.25">
      <c r="A22" t="s">
        <v>581</v>
      </c>
      <c r="B22" s="50" t="s">
        <v>155</v>
      </c>
      <c r="C22" s="63" t="s">
        <v>473</v>
      </c>
      <c r="D22" s="63" t="s">
        <v>473</v>
      </c>
      <c r="E22" s="63" t="s">
        <v>473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56">
        <f>COUNTIF(C22:P22,"x")/F92</f>
        <v>1</v>
      </c>
    </row>
    <row r="23" spans="1:17" x14ac:dyDescent="0.25">
      <c r="A23" t="s">
        <v>580</v>
      </c>
      <c r="B23" s="50" t="s">
        <v>500</v>
      </c>
      <c r="C23" s="63" t="s">
        <v>473</v>
      </c>
      <c r="D23" s="63" t="s">
        <v>473</v>
      </c>
      <c r="E23" s="63" t="s">
        <v>473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56">
        <f>COUNTIF(C23:P23,"x")/F92</f>
        <v>1</v>
      </c>
    </row>
    <row r="24" spans="1:17" x14ac:dyDescent="0.25">
      <c r="B24" t="s">
        <v>337</v>
      </c>
      <c r="C24" s="56">
        <f>COUNTIF(C17:C23,"x")/7</f>
        <v>1</v>
      </c>
      <c r="D24" s="56">
        <f t="shared" ref="D24:P24" si="4">COUNTIF(D17:D23,"x")/7</f>
        <v>1</v>
      </c>
      <c r="E24" s="56">
        <f t="shared" si="4"/>
        <v>0.8571428571428571</v>
      </c>
      <c r="F24" s="56">
        <f t="shared" si="4"/>
        <v>0</v>
      </c>
      <c r="G24" s="56">
        <f t="shared" si="4"/>
        <v>0</v>
      </c>
      <c r="H24" s="56">
        <f t="shared" si="4"/>
        <v>0</v>
      </c>
      <c r="I24" s="56">
        <f t="shared" si="4"/>
        <v>0</v>
      </c>
      <c r="J24" s="56">
        <f t="shared" si="4"/>
        <v>0</v>
      </c>
      <c r="K24" s="56">
        <f t="shared" si="4"/>
        <v>0</v>
      </c>
      <c r="L24" s="56">
        <f t="shared" si="4"/>
        <v>0</v>
      </c>
      <c r="M24" s="56">
        <f t="shared" si="4"/>
        <v>0</v>
      </c>
      <c r="N24" s="56">
        <f t="shared" si="4"/>
        <v>0</v>
      </c>
      <c r="O24" s="56">
        <f t="shared" ref="O24" si="5">COUNTIF(O17:O23,"x")/7</f>
        <v>0</v>
      </c>
      <c r="P24" s="56">
        <f t="shared" si="4"/>
        <v>0</v>
      </c>
      <c r="Q24" s="54">
        <f>AVERAGE(Q17:Q22)</f>
        <v>0.94444444444444431</v>
      </c>
    </row>
    <row r="25" spans="1:17" x14ac:dyDescent="0.25">
      <c r="C25" s="6"/>
      <c r="D25" s="6"/>
      <c r="E25" s="6"/>
      <c r="F25" s="6"/>
      <c r="G25" s="6"/>
      <c r="I25" s="6"/>
      <c r="L25" s="6"/>
      <c r="M25" s="6"/>
      <c r="N25" s="6"/>
      <c r="O25" s="6"/>
      <c r="P25" s="6"/>
    </row>
    <row r="26" spans="1:17" x14ac:dyDescent="0.25">
      <c r="B26" s="51" t="s">
        <v>360</v>
      </c>
      <c r="C26" s="6"/>
      <c r="D26" s="6"/>
      <c r="E26" s="6"/>
      <c r="F26" s="6"/>
      <c r="G26" s="6"/>
      <c r="I26" s="6"/>
      <c r="L26" s="6"/>
      <c r="M26" s="6"/>
      <c r="N26" s="6"/>
      <c r="O26" s="6"/>
      <c r="P26" s="6"/>
      <c r="Q26" s="14"/>
    </row>
    <row r="27" spans="1:17" x14ac:dyDescent="0.25">
      <c r="A27" t="s">
        <v>581</v>
      </c>
      <c r="B27" s="2" t="s">
        <v>52</v>
      </c>
      <c r="C27" s="3" t="s">
        <v>473</v>
      </c>
      <c r="D27" s="3" t="s">
        <v>473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56">
        <f>COUNTIF(C27:P27,"x")/F92</f>
        <v>0.66666666666666663</v>
      </c>
    </row>
    <row r="28" spans="1:17" x14ac:dyDescent="0.25">
      <c r="A28" t="s">
        <v>582</v>
      </c>
      <c r="B28" s="45" t="s">
        <v>134</v>
      </c>
      <c r="C28" s="64" t="s">
        <v>473</v>
      </c>
      <c r="D28" s="64" t="s">
        <v>473</v>
      </c>
      <c r="E28" s="64" t="s">
        <v>473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56">
        <f>COUNTIF(C28:P28,"x")/F92</f>
        <v>1</v>
      </c>
    </row>
    <row r="29" spans="1:17" x14ac:dyDescent="0.25">
      <c r="A29" t="s">
        <v>581</v>
      </c>
      <c r="B29" s="2" t="s">
        <v>138</v>
      </c>
      <c r="C29" s="3" t="s">
        <v>473</v>
      </c>
      <c r="D29" s="3" t="s">
        <v>473</v>
      </c>
      <c r="E29" s="3" t="s">
        <v>473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6">
        <f>COUNTIF(C29:P29,"x")/F92</f>
        <v>1</v>
      </c>
    </row>
    <row r="30" spans="1:17" x14ac:dyDescent="0.25">
      <c r="A30" t="s">
        <v>580</v>
      </c>
      <c r="B30" s="2" t="s">
        <v>501</v>
      </c>
      <c r="C30" s="5" t="s">
        <v>473</v>
      </c>
      <c r="D30" s="5" t="s">
        <v>473</v>
      </c>
      <c r="E30" s="5" t="s">
        <v>473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6">
        <f>COUNTIF(C30:P30,"x")/F92</f>
        <v>1</v>
      </c>
    </row>
    <row r="31" spans="1:17" x14ac:dyDescent="0.25">
      <c r="A31" t="s">
        <v>581</v>
      </c>
      <c r="B31" s="2" t="s">
        <v>502</v>
      </c>
      <c r="C31" s="3"/>
      <c r="D31" s="3" t="s">
        <v>473</v>
      </c>
      <c r="E31" s="3" t="s">
        <v>473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56">
        <f>COUNTIF(C31:P31,"x")/F92</f>
        <v>0.66666666666666663</v>
      </c>
    </row>
    <row r="32" spans="1:17" x14ac:dyDescent="0.25">
      <c r="A32" t="s">
        <v>581</v>
      </c>
      <c r="B32" s="2" t="s">
        <v>218</v>
      </c>
      <c r="C32" s="3" t="s">
        <v>473</v>
      </c>
      <c r="D32" s="3" t="s">
        <v>473</v>
      </c>
      <c r="E32" s="3" t="s">
        <v>473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56">
        <f>COUNTIF(C32:P32,"x")/F92</f>
        <v>1</v>
      </c>
    </row>
    <row r="33" spans="1:17" x14ac:dyDescent="0.25">
      <c r="A33" t="s">
        <v>581</v>
      </c>
      <c r="B33" s="50" t="s">
        <v>251</v>
      </c>
      <c r="C33" s="63" t="s">
        <v>473</v>
      </c>
      <c r="D33" s="63" t="s">
        <v>473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71">
        <f>COUNTIF(C33:P33,"x")/F92</f>
        <v>0.66666666666666663</v>
      </c>
    </row>
    <row r="34" spans="1:17" x14ac:dyDescent="0.25">
      <c r="A34" t="s">
        <v>581</v>
      </c>
      <c r="B34" s="2" t="s">
        <v>297</v>
      </c>
      <c r="C34" s="3" t="s">
        <v>473</v>
      </c>
      <c r="D34" s="3" t="s">
        <v>473</v>
      </c>
      <c r="E34" s="3" t="s">
        <v>473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56">
        <f>COUNTIF(C34:P34,"x")/F92</f>
        <v>1</v>
      </c>
    </row>
    <row r="35" spans="1:17" x14ac:dyDescent="0.25">
      <c r="B35" t="s">
        <v>337</v>
      </c>
      <c r="C35" s="59">
        <f>COUNTIF(C27:C34,"x")/8</f>
        <v>0.875</v>
      </c>
      <c r="D35" s="59">
        <f t="shared" ref="D35:P35" si="6">COUNTIF(D27:D34,"x")/9</f>
        <v>0.88888888888888884</v>
      </c>
      <c r="E35" s="59">
        <f t="shared" si="6"/>
        <v>0.66666666666666663</v>
      </c>
      <c r="F35" s="59">
        <f t="shared" si="6"/>
        <v>0</v>
      </c>
      <c r="G35" s="59">
        <f t="shared" si="6"/>
        <v>0</v>
      </c>
      <c r="H35" s="59">
        <f t="shared" si="6"/>
        <v>0</v>
      </c>
      <c r="I35" s="59">
        <f t="shared" si="6"/>
        <v>0</v>
      </c>
      <c r="J35" s="59">
        <f t="shared" si="6"/>
        <v>0</v>
      </c>
      <c r="K35" s="59">
        <f t="shared" si="6"/>
        <v>0</v>
      </c>
      <c r="L35" s="59">
        <f t="shared" si="6"/>
        <v>0</v>
      </c>
      <c r="M35" s="59">
        <f t="shared" si="6"/>
        <v>0</v>
      </c>
      <c r="N35" s="59">
        <f t="shared" si="6"/>
        <v>0</v>
      </c>
      <c r="O35" s="59">
        <f t="shared" si="6"/>
        <v>0</v>
      </c>
      <c r="P35" s="59">
        <f t="shared" si="6"/>
        <v>0</v>
      </c>
      <c r="Q35" s="54">
        <f>AVERAGE(Q27:Q34)</f>
        <v>0.875</v>
      </c>
    </row>
    <row r="36" spans="1:17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7" x14ac:dyDescent="0.25">
      <c r="B37" s="10" t="s">
        <v>361</v>
      </c>
      <c r="C37" s="6"/>
      <c r="D37" s="6"/>
      <c r="E37" s="6"/>
      <c r="F37" s="6"/>
      <c r="G37" s="6"/>
      <c r="I37" s="6"/>
      <c r="L37" s="6"/>
      <c r="M37" s="6"/>
      <c r="N37" s="6"/>
      <c r="O37" s="6"/>
      <c r="P37" s="6"/>
    </row>
    <row r="38" spans="1:17" x14ac:dyDescent="0.25">
      <c r="A38" t="s">
        <v>581</v>
      </c>
      <c r="B38" s="2" t="s">
        <v>40</v>
      </c>
      <c r="C38" s="3" t="s">
        <v>473</v>
      </c>
      <c r="D38" s="3" t="s">
        <v>473</v>
      </c>
      <c r="E38" s="3" t="s">
        <v>473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56">
        <f>COUNTIF(C38:P38,"x")/F92</f>
        <v>1</v>
      </c>
    </row>
    <row r="39" spans="1:17" x14ac:dyDescent="0.25">
      <c r="A39" t="s">
        <v>581</v>
      </c>
      <c r="B39" s="2" t="s">
        <v>44</v>
      </c>
      <c r="C39" s="3" t="s">
        <v>473</v>
      </c>
      <c r="D39" s="3" t="s">
        <v>473</v>
      </c>
      <c r="E39" s="3" t="s">
        <v>473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56">
        <f>COUNTIF(C39:P39,"x")/F92</f>
        <v>1</v>
      </c>
    </row>
    <row r="40" spans="1:17" x14ac:dyDescent="0.25">
      <c r="A40" t="s">
        <v>581</v>
      </c>
      <c r="B40" s="50" t="s">
        <v>121</v>
      </c>
      <c r="C40" s="63" t="s">
        <v>473</v>
      </c>
      <c r="D40" s="63" t="s">
        <v>473</v>
      </c>
      <c r="E40" s="63" t="s">
        <v>473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56">
        <f>COUNTIF(C40:P40,"x")/F92</f>
        <v>1</v>
      </c>
    </row>
    <row r="41" spans="1:17" x14ac:dyDescent="0.25">
      <c r="A41" t="s">
        <v>580</v>
      </c>
      <c r="B41" s="2" t="s">
        <v>503</v>
      </c>
      <c r="C41" s="3" t="s">
        <v>473</v>
      </c>
      <c r="D41" s="3" t="s">
        <v>473</v>
      </c>
      <c r="E41" s="3" t="s">
        <v>473</v>
      </c>
      <c r="F41" s="3"/>
      <c r="G41" s="3"/>
      <c r="H41" s="3"/>
      <c r="I41" s="3"/>
      <c r="J41" s="3"/>
      <c r="K41" s="3"/>
      <c r="L41" s="13"/>
      <c r="M41" s="3"/>
      <c r="N41" s="3"/>
      <c r="O41" s="3"/>
      <c r="P41" s="3"/>
      <c r="Q41" s="56">
        <f>COUNTIF(C41:P41,"x")/F92</f>
        <v>1</v>
      </c>
    </row>
    <row r="42" spans="1:17" x14ac:dyDescent="0.25">
      <c r="A42" t="s">
        <v>582</v>
      </c>
      <c r="B42" s="2" t="s">
        <v>202</v>
      </c>
      <c r="C42" s="3" t="s">
        <v>473</v>
      </c>
      <c r="D42" s="3" t="s">
        <v>473</v>
      </c>
      <c r="E42" s="3" t="s">
        <v>473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6">
        <f>COUNTIF(C42:P42,"x")/F92</f>
        <v>1</v>
      </c>
    </row>
    <row r="43" spans="1:17" x14ac:dyDescent="0.25">
      <c r="A43" t="s">
        <v>593</v>
      </c>
      <c r="B43" s="2" t="s">
        <v>466</v>
      </c>
      <c r="C43" s="3" t="s">
        <v>473</v>
      </c>
      <c r="D43" s="3" t="s">
        <v>473</v>
      </c>
      <c r="E43" s="3" t="s">
        <v>473</v>
      </c>
      <c r="F43" s="3"/>
      <c r="G43" s="3"/>
      <c r="H43" s="3"/>
      <c r="I43" s="3"/>
      <c r="J43" s="3"/>
      <c r="K43" s="3"/>
      <c r="L43" s="13"/>
      <c r="M43" s="3"/>
      <c r="N43" s="3"/>
      <c r="O43" s="3"/>
      <c r="P43" s="3"/>
      <c r="Q43" s="56">
        <f>COUNTIF(C43:P43,"x")/F92</f>
        <v>1</v>
      </c>
    </row>
    <row r="44" spans="1:17" x14ac:dyDescent="0.25">
      <c r="B44" t="s">
        <v>321</v>
      </c>
      <c r="C44" s="56">
        <f>COUNTIF(C38:C43,"x")/6</f>
        <v>1</v>
      </c>
      <c r="D44" s="56">
        <f t="shared" ref="D44:P44" si="7">COUNTIF(D38:D43,"x")/6</f>
        <v>1</v>
      </c>
      <c r="E44" s="56">
        <f t="shared" si="7"/>
        <v>1</v>
      </c>
      <c r="F44" s="56">
        <f t="shared" si="7"/>
        <v>0</v>
      </c>
      <c r="G44" s="56">
        <f t="shared" si="7"/>
        <v>0</v>
      </c>
      <c r="H44" s="56">
        <f t="shared" si="7"/>
        <v>0</v>
      </c>
      <c r="I44" s="56">
        <f t="shared" si="7"/>
        <v>0</v>
      </c>
      <c r="J44" s="56">
        <f t="shared" si="7"/>
        <v>0</v>
      </c>
      <c r="K44" s="56">
        <f t="shared" si="7"/>
        <v>0</v>
      </c>
      <c r="L44" s="56">
        <f t="shared" si="7"/>
        <v>0</v>
      </c>
      <c r="M44" s="56">
        <f t="shared" si="7"/>
        <v>0</v>
      </c>
      <c r="N44" s="56">
        <f t="shared" si="7"/>
        <v>0</v>
      </c>
      <c r="O44" s="56">
        <f t="shared" si="7"/>
        <v>0</v>
      </c>
      <c r="P44" s="56">
        <f t="shared" si="7"/>
        <v>0</v>
      </c>
      <c r="Q44" s="54">
        <f>AVERAGE(Q38:Q43)</f>
        <v>1</v>
      </c>
    </row>
    <row r="45" spans="1:17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7" x14ac:dyDescent="0.25">
      <c r="B46" s="10" t="s">
        <v>362</v>
      </c>
      <c r="C46" s="6"/>
      <c r="D46" s="6"/>
      <c r="E46" s="6"/>
      <c r="F46" s="6"/>
      <c r="G46" s="6"/>
      <c r="I46" s="6"/>
      <c r="L46" s="6"/>
      <c r="M46" s="6"/>
      <c r="N46" s="6"/>
      <c r="O46" s="6"/>
      <c r="P46" s="6"/>
      <c r="Q46" s="14"/>
    </row>
    <row r="47" spans="1:17" x14ac:dyDescent="0.25">
      <c r="A47" t="s">
        <v>580</v>
      </c>
      <c r="B47" s="50" t="s">
        <v>504</v>
      </c>
      <c r="C47" s="63" t="s">
        <v>473</v>
      </c>
      <c r="D47" s="63" t="s">
        <v>473</v>
      </c>
      <c r="E47" s="63" t="s">
        <v>473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56">
        <f>COUNTIF(C47:P47,"x")/F92</f>
        <v>1</v>
      </c>
    </row>
    <row r="48" spans="1:17" x14ac:dyDescent="0.25">
      <c r="A48" t="s">
        <v>582</v>
      </c>
      <c r="B48" s="4" t="s">
        <v>206</v>
      </c>
      <c r="C48" s="3" t="s">
        <v>473</v>
      </c>
      <c r="D48" s="3" t="s">
        <v>473</v>
      </c>
      <c r="E48" s="3" t="s">
        <v>473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6">
        <f>COUNTIF(C48:P48,"x")/F92</f>
        <v>1</v>
      </c>
    </row>
    <row r="49" spans="1:17" x14ac:dyDescent="0.25">
      <c r="A49" t="s">
        <v>581</v>
      </c>
      <c r="B49" s="45" t="s">
        <v>238</v>
      </c>
      <c r="C49" s="64" t="s">
        <v>473</v>
      </c>
      <c r="D49" s="64" t="s">
        <v>473</v>
      </c>
      <c r="E49" s="64" t="s">
        <v>473</v>
      </c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56">
        <f>COUNTIF(C49:P49,"x")/F92</f>
        <v>1</v>
      </c>
    </row>
    <row r="50" spans="1:17" x14ac:dyDescent="0.25">
      <c r="B50" t="s">
        <v>321</v>
      </c>
      <c r="C50" s="56">
        <f>COUNTIF(C47:C49,"x")/3</f>
        <v>1</v>
      </c>
      <c r="D50" s="56">
        <f t="shared" ref="D50:P50" si="8">COUNTIF(D47:D49,"x")/3</f>
        <v>1</v>
      </c>
      <c r="E50" s="56">
        <f t="shared" si="8"/>
        <v>1</v>
      </c>
      <c r="F50" s="56">
        <f t="shared" si="8"/>
        <v>0</v>
      </c>
      <c r="G50" s="56">
        <f t="shared" si="8"/>
        <v>0</v>
      </c>
      <c r="H50" s="56">
        <f t="shared" si="8"/>
        <v>0</v>
      </c>
      <c r="I50" s="56">
        <f t="shared" si="8"/>
        <v>0</v>
      </c>
      <c r="J50" s="56">
        <f t="shared" si="8"/>
        <v>0</v>
      </c>
      <c r="K50" s="56">
        <f t="shared" si="8"/>
        <v>0</v>
      </c>
      <c r="L50" s="56">
        <f t="shared" si="8"/>
        <v>0</v>
      </c>
      <c r="M50" s="56">
        <f t="shared" si="8"/>
        <v>0</v>
      </c>
      <c r="N50" s="56">
        <f t="shared" si="8"/>
        <v>0</v>
      </c>
      <c r="O50" s="56">
        <f t="shared" ref="O50" si="9">COUNTIF(O47:O49,"x")/3</f>
        <v>0</v>
      </c>
      <c r="P50" s="56">
        <f t="shared" si="8"/>
        <v>0</v>
      </c>
      <c r="Q50" s="54">
        <f>AVERAGE(Q48:Q49)</f>
        <v>1</v>
      </c>
    </row>
    <row r="51" spans="1:17" ht="48.75" x14ac:dyDescent="0.25">
      <c r="B51" s="30" t="s">
        <v>446</v>
      </c>
      <c r="C51" s="1" t="s">
        <v>622</v>
      </c>
      <c r="D51" s="1" t="s">
        <v>624</v>
      </c>
      <c r="E51" s="1" t="s">
        <v>625</v>
      </c>
      <c r="F51" s="1" t="s">
        <v>311</v>
      </c>
      <c r="G51" s="1" t="s">
        <v>312</v>
      </c>
      <c r="H51" s="1" t="s">
        <v>308</v>
      </c>
      <c r="I51" s="1" t="s">
        <v>597</v>
      </c>
      <c r="J51" s="1" t="s">
        <v>310</v>
      </c>
      <c r="K51" s="1" t="s">
        <v>309</v>
      </c>
      <c r="L51" s="1" t="s">
        <v>320</v>
      </c>
      <c r="M51" s="1" t="s">
        <v>319</v>
      </c>
      <c r="N51" s="1" t="s">
        <v>317</v>
      </c>
      <c r="O51" s="1" t="s">
        <v>318</v>
      </c>
      <c r="P51" s="1" t="s">
        <v>313</v>
      </c>
      <c r="Q51" s="1" t="s">
        <v>324</v>
      </c>
    </row>
    <row r="52" spans="1:17" x14ac:dyDescent="0.25">
      <c r="B52" s="51" t="s">
        <v>363</v>
      </c>
      <c r="C52" s="6"/>
      <c r="D52" s="6"/>
      <c r="E52" s="6"/>
      <c r="F52" s="6"/>
      <c r="G52" s="6"/>
      <c r="I52" s="6"/>
      <c r="L52" s="6"/>
      <c r="M52" s="6"/>
      <c r="N52" s="6"/>
      <c r="O52" s="6"/>
      <c r="P52" s="6"/>
      <c r="Q52" s="7"/>
    </row>
    <row r="53" spans="1:17" x14ac:dyDescent="0.25">
      <c r="A53" t="s">
        <v>581</v>
      </c>
      <c r="B53" s="2" t="s">
        <v>7</v>
      </c>
      <c r="C53" s="3" t="s">
        <v>473</v>
      </c>
      <c r="D53" s="3" t="s">
        <v>473</v>
      </c>
      <c r="E53" s="3" t="s">
        <v>473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6">
        <f>COUNTIF(C53:P53,"x")/F92</f>
        <v>1</v>
      </c>
    </row>
    <row r="54" spans="1:17" x14ac:dyDescent="0.25">
      <c r="A54" t="s">
        <v>581</v>
      </c>
      <c r="B54" s="2" t="s">
        <v>42</v>
      </c>
      <c r="C54" s="3" t="s">
        <v>473</v>
      </c>
      <c r="D54" s="3" t="s">
        <v>473</v>
      </c>
      <c r="E54" s="3" t="s">
        <v>473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6">
        <f>COUNTIF(C54:P54,"x")/F92</f>
        <v>1</v>
      </c>
    </row>
    <row r="55" spans="1:17" x14ac:dyDescent="0.25">
      <c r="A55" t="s">
        <v>581</v>
      </c>
      <c r="B55" s="2" t="s">
        <v>93</v>
      </c>
      <c r="C55" s="3" t="s">
        <v>473</v>
      </c>
      <c r="D55" s="3" t="s">
        <v>473</v>
      </c>
      <c r="E55" s="3" t="s">
        <v>473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6">
        <f>COUNTIF(C55:P55,"x")/F92</f>
        <v>1</v>
      </c>
    </row>
    <row r="56" spans="1:17" x14ac:dyDescent="0.25">
      <c r="A56" t="s">
        <v>581</v>
      </c>
      <c r="B56" s="45" t="s">
        <v>94</v>
      </c>
      <c r="C56" s="64" t="s">
        <v>473</v>
      </c>
      <c r="D56" s="64" t="s">
        <v>473</v>
      </c>
      <c r="E56" s="64" t="s">
        <v>473</v>
      </c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56">
        <f>COUNTIF(C56:P56,"x")/F92</f>
        <v>1</v>
      </c>
    </row>
    <row r="57" spans="1:17" x14ac:dyDescent="0.25">
      <c r="A57" t="s">
        <v>581</v>
      </c>
      <c r="B57" s="50" t="s">
        <v>124</v>
      </c>
      <c r="C57" s="63" t="s">
        <v>473</v>
      </c>
      <c r="D57" s="63" t="s">
        <v>473</v>
      </c>
      <c r="E57" s="63" t="s">
        <v>473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56">
        <f>COUNTIF(C57:P57,"x")/F92</f>
        <v>1</v>
      </c>
    </row>
    <row r="58" spans="1:17" x14ac:dyDescent="0.25">
      <c r="A58" t="s">
        <v>581</v>
      </c>
      <c r="B58" s="2" t="s">
        <v>145</v>
      </c>
      <c r="C58" s="3" t="s">
        <v>473</v>
      </c>
      <c r="D58" s="3" t="s">
        <v>473</v>
      </c>
      <c r="E58" s="3" t="s">
        <v>473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6">
        <f>COUNTIF(C58:P58,"x")/F92</f>
        <v>1</v>
      </c>
    </row>
    <row r="59" spans="1:17" x14ac:dyDescent="0.25">
      <c r="A59" t="s">
        <v>581</v>
      </c>
      <c r="B59" s="2" t="s">
        <v>185</v>
      </c>
      <c r="C59" s="3" t="s">
        <v>473</v>
      </c>
      <c r="D59" s="3" t="s">
        <v>473</v>
      </c>
      <c r="E59" s="3" t="s">
        <v>473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6">
        <f>COUNTIF(C59:P59,"x")/F92</f>
        <v>1</v>
      </c>
    </row>
    <row r="60" spans="1:17" x14ac:dyDescent="0.25">
      <c r="A60" t="s">
        <v>580</v>
      </c>
      <c r="B60" s="2" t="s">
        <v>505</v>
      </c>
      <c r="C60" s="5" t="s">
        <v>473</v>
      </c>
      <c r="D60" s="5" t="s">
        <v>473</v>
      </c>
      <c r="E60" s="5" t="s">
        <v>473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6">
        <f>COUNTIF(C60:P60,"x")/F92</f>
        <v>1</v>
      </c>
    </row>
    <row r="61" spans="1:17" x14ac:dyDescent="0.25">
      <c r="A61" t="s">
        <v>593</v>
      </c>
      <c r="B61" s="2" t="s">
        <v>465</v>
      </c>
      <c r="C61" s="33" t="s">
        <v>473</v>
      </c>
      <c r="D61" s="33" t="s">
        <v>473</v>
      </c>
      <c r="E61" s="33" t="s">
        <v>473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56">
        <f>COUNTIF(C61:P61,"x")/F92</f>
        <v>1</v>
      </c>
    </row>
    <row r="62" spans="1:17" x14ac:dyDescent="0.25">
      <c r="A62" t="s">
        <v>581</v>
      </c>
      <c r="B62" s="2" t="s">
        <v>220</v>
      </c>
      <c r="C62" s="3" t="s">
        <v>473</v>
      </c>
      <c r="D62" s="3" t="s">
        <v>473</v>
      </c>
      <c r="E62" s="3" t="s">
        <v>473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6">
        <f>COUNTIF(C62:P62,"x")/F92</f>
        <v>1</v>
      </c>
    </row>
    <row r="63" spans="1:17" x14ac:dyDescent="0.25">
      <c r="A63" t="s">
        <v>581</v>
      </c>
      <c r="B63" s="2" t="s">
        <v>234</v>
      </c>
      <c r="C63" s="5" t="s">
        <v>473</v>
      </c>
      <c r="D63" s="5" t="s">
        <v>473</v>
      </c>
      <c r="E63" s="5" t="s">
        <v>473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6">
        <f>COUNTIF(C63:P63,"x")/F92</f>
        <v>1</v>
      </c>
    </row>
    <row r="64" spans="1:17" x14ac:dyDescent="0.25">
      <c r="A64" t="s">
        <v>582</v>
      </c>
      <c r="B64" s="2" t="s">
        <v>282</v>
      </c>
      <c r="C64" s="3" t="s">
        <v>473</v>
      </c>
      <c r="D64" s="3" t="s">
        <v>473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6">
        <f>COUNTIF(C64:P64,"x")/F92</f>
        <v>0.66666666666666663</v>
      </c>
    </row>
    <row r="65" spans="1:17" x14ac:dyDescent="0.25">
      <c r="A65" t="s">
        <v>581</v>
      </c>
      <c r="B65" s="2" t="s">
        <v>283</v>
      </c>
      <c r="C65" s="3" t="s">
        <v>473</v>
      </c>
      <c r="D65" s="3" t="s">
        <v>473</v>
      </c>
      <c r="E65" s="3" t="s">
        <v>473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56">
        <f>COUNTIF(C65:P65,"x")/F92</f>
        <v>1</v>
      </c>
    </row>
    <row r="66" spans="1:17" x14ac:dyDescent="0.25">
      <c r="A66" t="s">
        <v>581</v>
      </c>
      <c r="B66" s="2" t="s">
        <v>292</v>
      </c>
      <c r="C66" s="3" t="s">
        <v>473</v>
      </c>
      <c r="D66" s="3" t="s">
        <v>473</v>
      </c>
      <c r="E66" s="3" t="s">
        <v>473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6">
        <f>COUNTIF(C66:P66,"x")/F92</f>
        <v>1</v>
      </c>
    </row>
    <row r="67" spans="1:17" x14ac:dyDescent="0.25">
      <c r="A67" t="s">
        <v>581</v>
      </c>
      <c r="B67" s="2" t="s">
        <v>307</v>
      </c>
      <c r="C67" s="3" t="s">
        <v>473</v>
      </c>
      <c r="D67" s="3" t="s">
        <v>473</v>
      </c>
      <c r="E67" s="3" t="s">
        <v>473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6">
        <f>COUNTIF(C67:P67,"x")/F92</f>
        <v>1</v>
      </c>
    </row>
    <row r="68" spans="1:17" x14ac:dyDescent="0.25">
      <c r="B68" t="s">
        <v>321</v>
      </c>
      <c r="C68" s="59">
        <f>COUNTIF(C53:C67,"x")/15</f>
        <v>1</v>
      </c>
      <c r="D68" s="59">
        <f t="shared" ref="D68:P68" si="10">COUNTIF(D53:D67,"x")/15</f>
        <v>1</v>
      </c>
      <c r="E68" s="59">
        <f t="shared" si="10"/>
        <v>0.93333333333333335</v>
      </c>
      <c r="F68" s="59">
        <f t="shared" si="10"/>
        <v>0</v>
      </c>
      <c r="G68" s="59">
        <f t="shared" si="10"/>
        <v>0</v>
      </c>
      <c r="H68" s="59">
        <f t="shared" si="10"/>
        <v>0</v>
      </c>
      <c r="I68" s="59">
        <f t="shared" si="10"/>
        <v>0</v>
      </c>
      <c r="J68" s="59">
        <f t="shared" si="10"/>
        <v>0</v>
      </c>
      <c r="K68" s="59">
        <f t="shared" si="10"/>
        <v>0</v>
      </c>
      <c r="L68" s="59">
        <f t="shared" si="10"/>
        <v>0</v>
      </c>
      <c r="M68" s="59">
        <f t="shared" si="10"/>
        <v>0</v>
      </c>
      <c r="N68" s="59">
        <f t="shared" si="10"/>
        <v>0</v>
      </c>
      <c r="O68" s="59">
        <f t="shared" si="10"/>
        <v>0</v>
      </c>
      <c r="P68" s="59">
        <f t="shared" si="10"/>
        <v>0</v>
      </c>
      <c r="Q68" s="54">
        <f>AVERAGE(Q53:Q67)</f>
        <v>0.97777777777777775</v>
      </c>
    </row>
    <row r="69" spans="1:17" x14ac:dyDescent="0.25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7" x14ac:dyDescent="0.25">
      <c r="B70" t="s">
        <v>345</v>
      </c>
      <c r="C70" s="15">
        <f>COUNTIF(C3:C67,"x")</f>
        <v>46</v>
      </c>
      <c r="D70" s="15">
        <f t="shared" ref="D70:P70" si="11">COUNTIF(D2:D69,"x")</f>
        <v>47</v>
      </c>
      <c r="E70" s="15">
        <f t="shared" si="11"/>
        <v>43</v>
      </c>
      <c r="F70" s="15">
        <f t="shared" si="11"/>
        <v>0</v>
      </c>
      <c r="G70" s="15">
        <f t="shared" si="11"/>
        <v>0</v>
      </c>
      <c r="H70" s="15">
        <f t="shared" si="11"/>
        <v>0</v>
      </c>
      <c r="I70" s="15">
        <f t="shared" si="11"/>
        <v>0</v>
      </c>
      <c r="J70" s="15">
        <f t="shared" si="11"/>
        <v>0</v>
      </c>
      <c r="K70" s="15">
        <f t="shared" si="11"/>
        <v>0</v>
      </c>
      <c r="L70" s="15">
        <f t="shared" si="11"/>
        <v>0</v>
      </c>
      <c r="M70" s="15">
        <f t="shared" si="11"/>
        <v>0</v>
      </c>
      <c r="N70" s="15">
        <f t="shared" si="11"/>
        <v>0</v>
      </c>
      <c r="O70" s="15">
        <f t="shared" si="11"/>
        <v>0</v>
      </c>
      <c r="P70" s="15">
        <f t="shared" si="11"/>
        <v>0</v>
      </c>
    </row>
    <row r="71" spans="1:17" x14ac:dyDescent="0.25">
      <c r="B71" t="s">
        <v>364</v>
      </c>
      <c r="C71" s="113">
        <f>COUNTIF(C3:C67,"x")/J92</f>
        <v>0.97872340425531912</v>
      </c>
      <c r="D71" s="113">
        <f>COUNTIF(D3:D69,"x")/J92</f>
        <v>1</v>
      </c>
      <c r="E71" s="113">
        <f>COUNTIF(E3:E69,"x")/J92</f>
        <v>0.91489361702127658</v>
      </c>
      <c r="F71" s="113">
        <f>COUNTIF(F3:F69,"x")/J92</f>
        <v>0</v>
      </c>
      <c r="G71" s="113">
        <f>COUNTIF(G3:G69,"x")/J92</f>
        <v>0</v>
      </c>
      <c r="H71" s="113">
        <f>COUNTIF(H3:H69,"x")/J92</f>
        <v>0</v>
      </c>
      <c r="I71" s="113">
        <f>COUNTIF(I3:I69,"x")/J92</f>
        <v>0</v>
      </c>
      <c r="J71" s="113">
        <f>COUNTIF(J3:J69,"x")/J92</f>
        <v>0</v>
      </c>
      <c r="K71" s="113">
        <f>COUNTIF(K3:K69,"x")/J92</f>
        <v>0</v>
      </c>
      <c r="L71" s="113">
        <f>COUNTIF(L3:L69,"x")/J92</f>
        <v>0</v>
      </c>
      <c r="M71" s="113">
        <f>COUNTIF(M3:M69,"x")/J92</f>
        <v>0</v>
      </c>
      <c r="N71" s="113">
        <f>COUNTIF(N3:N69,"x")/J92</f>
        <v>0</v>
      </c>
      <c r="O71" s="113">
        <f>COUNTIF(O3:O69,"x")/J92</f>
        <v>0</v>
      </c>
      <c r="P71" s="113">
        <f>COUNTIF(P3:P69,"x")/J92</f>
        <v>0</v>
      </c>
    </row>
    <row r="72" spans="1:17" x14ac:dyDescent="0.25">
      <c r="B72" t="s">
        <v>478</v>
      </c>
      <c r="C72" s="113">
        <f>'Region 1'!C77</f>
        <v>0.8219782929300451</v>
      </c>
      <c r="D72" s="113">
        <f>'Region 1'!D77</f>
        <v>0.91664361837225916</v>
      </c>
      <c r="E72" s="113">
        <f>'Region 1'!E77</f>
        <v>0.88510223873584382</v>
      </c>
      <c r="F72" s="113">
        <f>'Region 1'!F77</f>
        <v>0</v>
      </c>
      <c r="G72" s="113">
        <f>'Region 1'!G77</f>
        <v>0</v>
      </c>
      <c r="H72" s="113">
        <f>'Region 1'!H77</f>
        <v>0</v>
      </c>
      <c r="I72" s="113">
        <f>'Region 1'!I77</f>
        <v>0</v>
      </c>
      <c r="J72" s="113">
        <f>'Region 1'!J77</f>
        <v>0</v>
      </c>
      <c r="K72" s="113">
        <f>'Region 1'!K77</f>
        <v>0</v>
      </c>
      <c r="L72" s="113">
        <f>'Region 1'!L77</f>
        <v>0</v>
      </c>
      <c r="M72" s="113">
        <f>'Region 1'!M77</f>
        <v>0</v>
      </c>
      <c r="N72" s="113">
        <f>'Region 1'!N77</f>
        <v>0</v>
      </c>
      <c r="O72" s="113">
        <f>'Region 1'!O77</f>
        <v>0</v>
      </c>
      <c r="P72" s="113">
        <f>'Region 1'!P77</f>
        <v>0</v>
      </c>
    </row>
    <row r="73" spans="1:17" x14ac:dyDescent="0.25"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</row>
    <row r="74" spans="1:17" x14ac:dyDescent="0.25"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</row>
    <row r="75" spans="1:17" x14ac:dyDescent="0.25">
      <c r="B75" s="17" t="s">
        <v>583</v>
      </c>
      <c r="C75" s="15">
        <f t="shared" ref="C75:P75" si="12">COUNTIFS(C3:C67,"X",$A3:$A67,"L")</f>
        <v>29</v>
      </c>
      <c r="D75" s="15">
        <f t="shared" si="12"/>
        <v>30</v>
      </c>
      <c r="E75" s="15">
        <f t="shared" si="12"/>
        <v>27</v>
      </c>
      <c r="F75" s="15">
        <f t="shared" si="12"/>
        <v>0</v>
      </c>
      <c r="G75" s="15">
        <f t="shared" si="12"/>
        <v>0</v>
      </c>
      <c r="H75" s="15">
        <f t="shared" si="12"/>
        <v>0</v>
      </c>
      <c r="I75" s="15">
        <f t="shared" si="12"/>
        <v>0</v>
      </c>
      <c r="J75" s="15">
        <f t="shared" si="12"/>
        <v>0</v>
      </c>
      <c r="K75" s="15">
        <f t="shared" si="12"/>
        <v>0</v>
      </c>
      <c r="L75" s="15">
        <f t="shared" si="12"/>
        <v>0</v>
      </c>
      <c r="M75" s="15">
        <f t="shared" si="12"/>
        <v>0</v>
      </c>
      <c r="N75" s="15">
        <f t="shared" si="12"/>
        <v>0</v>
      </c>
      <c r="O75" s="15">
        <f t="shared" si="12"/>
        <v>0</v>
      </c>
      <c r="P75" s="15">
        <f t="shared" si="12"/>
        <v>0</v>
      </c>
    </row>
    <row r="76" spans="1:17" x14ac:dyDescent="0.25">
      <c r="B76" s="17" t="s">
        <v>587</v>
      </c>
      <c r="C76" s="15">
        <f t="shared" ref="C76:P76" si="13">COUNTIF($A3:$A67,"l")</f>
        <v>30</v>
      </c>
      <c r="D76" s="15">
        <f t="shared" si="13"/>
        <v>30</v>
      </c>
      <c r="E76" s="15">
        <f t="shared" si="13"/>
        <v>30</v>
      </c>
      <c r="F76" s="15">
        <f t="shared" si="13"/>
        <v>30</v>
      </c>
      <c r="G76" s="15">
        <f t="shared" si="13"/>
        <v>30</v>
      </c>
      <c r="H76" s="15">
        <f t="shared" si="13"/>
        <v>30</v>
      </c>
      <c r="I76" s="15">
        <f t="shared" si="13"/>
        <v>30</v>
      </c>
      <c r="J76" s="15">
        <f t="shared" si="13"/>
        <v>30</v>
      </c>
      <c r="K76" s="15">
        <f t="shared" si="13"/>
        <v>30</v>
      </c>
      <c r="L76" s="15">
        <f t="shared" si="13"/>
        <v>30</v>
      </c>
      <c r="M76" s="15">
        <f t="shared" si="13"/>
        <v>30</v>
      </c>
      <c r="N76" s="15">
        <f t="shared" si="13"/>
        <v>30</v>
      </c>
      <c r="O76" s="15">
        <f t="shared" si="13"/>
        <v>30</v>
      </c>
      <c r="P76" s="15">
        <f t="shared" si="13"/>
        <v>30</v>
      </c>
    </row>
    <row r="77" spans="1:17" x14ac:dyDescent="0.25">
      <c r="B77" s="17" t="s">
        <v>588</v>
      </c>
      <c r="C77" s="133">
        <f>C75/C76</f>
        <v>0.96666666666666667</v>
      </c>
      <c r="D77" s="133">
        <f t="shared" ref="D77:P77" si="14">D75/D76</f>
        <v>1</v>
      </c>
      <c r="E77" s="133">
        <f t="shared" si="14"/>
        <v>0.9</v>
      </c>
      <c r="F77" s="133">
        <f t="shared" si="14"/>
        <v>0</v>
      </c>
      <c r="G77" s="133">
        <f t="shared" si="14"/>
        <v>0</v>
      </c>
      <c r="H77" s="133">
        <f t="shared" si="14"/>
        <v>0</v>
      </c>
      <c r="I77" s="133">
        <f t="shared" si="14"/>
        <v>0</v>
      </c>
      <c r="J77" s="133">
        <f t="shared" si="14"/>
        <v>0</v>
      </c>
      <c r="K77" s="133">
        <f t="shared" si="14"/>
        <v>0</v>
      </c>
      <c r="L77" s="133">
        <f t="shared" si="14"/>
        <v>0</v>
      </c>
      <c r="M77" s="133">
        <f t="shared" si="14"/>
        <v>0</v>
      </c>
      <c r="N77" s="133">
        <f t="shared" si="14"/>
        <v>0</v>
      </c>
      <c r="O77" s="133">
        <f t="shared" ref="O77" si="15">O75/O76</f>
        <v>0</v>
      </c>
      <c r="P77" s="133">
        <f t="shared" si="14"/>
        <v>0</v>
      </c>
    </row>
    <row r="78" spans="1:17" x14ac:dyDescent="0.25"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</row>
    <row r="79" spans="1:17" x14ac:dyDescent="0.25">
      <c r="A79" s="17"/>
      <c r="B79" s="17" t="s">
        <v>584</v>
      </c>
      <c r="C79" s="15">
        <f t="shared" ref="C79:P79" si="16">COUNTIFS(C3:C67,"X",$A3:$A67,"c")</f>
        <v>7</v>
      </c>
      <c r="D79" s="15">
        <f t="shared" si="16"/>
        <v>7</v>
      </c>
      <c r="E79" s="15">
        <f t="shared" si="16"/>
        <v>6</v>
      </c>
      <c r="F79" s="15">
        <f t="shared" si="16"/>
        <v>0</v>
      </c>
      <c r="G79" s="15">
        <f t="shared" si="16"/>
        <v>0</v>
      </c>
      <c r="H79" s="15">
        <f t="shared" si="16"/>
        <v>0</v>
      </c>
      <c r="I79" s="15">
        <f t="shared" si="16"/>
        <v>0</v>
      </c>
      <c r="J79" s="15">
        <f t="shared" si="16"/>
        <v>0</v>
      </c>
      <c r="K79" s="15">
        <f t="shared" si="16"/>
        <v>0</v>
      </c>
      <c r="L79" s="15">
        <f t="shared" si="16"/>
        <v>0</v>
      </c>
      <c r="M79" s="15">
        <f t="shared" si="16"/>
        <v>0</v>
      </c>
      <c r="N79" s="15">
        <f t="shared" si="16"/>
        <v>0</v>
      </c>
      <c r="O79" s="15">
        <f t="shared" si="16"/>
        <v>0</v>
      </c>
      <c r="P79" s="15">
        <f t="shared" si="16"/>
        <v>0</v>
      </c>
    </row>
    <row r="80" spans="1:17" x14ac:dyDescent="0.25">
      <c r="A80" s="17"/>
      <c r="B80" s="17" t="s">
        <v>589</v>
      </c>
      <c r="C80" s="15">
        <f t="shared" ref="C80:P80" si="17">COUNTIF($A3:$A67,"c")</f>
        <v>7</v>
      </c>
      <c r="D80" s="15">
        <f t="shared" si="17"/>
        <v>7</v>
      </c>
      <c r="E80" s="15">
        <f t="shared" si="17"/>
        <v>7</v>
      </c>
      <c r="F80" s="15">
        <f t="shared" si="17"/>
        <v>7</v>
      </c>
      <c r="G80" s="15">
        <f t="shared" si="17"/>
        <v>7</v>
      </c>
      <c r="H80" s="15">
        <f t="shared" si="17"/>
        <v>7</v>
      </c>
      <c r="I80" s="15">
        <f t="shared" si="17"/>
        <v>7</v>
      </c>
      <c r="J80" s="15">
        <f t="shared" si="17"/>
        <v>7</v>
      </c>
      <c r="K80" s="15">
        <f t="shared" si="17"/>
        <v>7</v>
      </c>
      <c r="L80" s="15">
        <f t="shared" si="17"/>
        <v>7</v>
      </c>
      <c r="M80" s="15">
        <f t="shared" si="17"/>
        <v>7</v>
      </c>
      <c r="N80" s="15">
        <f t="shared" si="17"/>
        <v>7</v>
      </c>
      <c r="O80" s="15">
        <f t="shared" si="17"/>
        <v>7</v>
      </c>
      <c r="P80" s="15">
        <f t="shared" si="17"/>
        <v>7</v>
      </c>
    </row>
    <row r="81" spans="1:17" x14ac:dyDescent="0.25">
      <c r="A81" s="17"/>
      <c r="B81" s="17" t="s">
        <v>590</v>
      </c>
      <c r="C81" s="133">
        <f>C79/C80</f>
        <v>1</v>
      </c>
      <c r="D81" s="133">
        <f t="shared" ref="D81:P81" si="18">D79/D80</f>
        <v>1</v>
      </c>
      <c r="E81" s="133">
        <f t="shared" si="18"/>
        <v>0.8571428571428571</v>
      </c>
      <c r="F81" s="133">
        <f t="shared" si="18"/>
        <v>0</v>
      </c>
      <c r="G81" s="133">
        <f t="shared" si="18"/>
        <v>0</v>
      </c>
      <c r="H81" s="133">
        <f t="shared" si="18"/>
        <v>0</v>
      </c>
      <c r="I81" s="133">
        <f t="shared" si="18"/>
        <v>0</v>
      </c>
      <c r="J81" s="133">
        <f t="shared" si="18"/>
        <v>0</v>
      </c>
      <c r="K81" s="133">
        <f t="shared" si="18"/>
        <v>0</v>
      </c>
      <c r="L81" s="133">
        <f t="shared" si="18"/>
        <v>0</v>
      </c>
      <c r="M81" s="133">
        <f t="shared" si="18"/>
        <v>0</v>
      </c>
      <c r="N81" s="133">
        <f t="shared" si="18"/>
        <v>0</v>
      </c>
      <c r="O81" s="133">
        <f t="shared" ref="O81" si="19">O79/O80</f>
        <v>0</v>
      </c>
      <c r="P81" s="133">
        <f t="shared" si="18"/>
        <v>0</v>
      </c>
    </row>
    <row r="82" spans="1:17" x14ac:dyDescent="0.25"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</row>
    <row r="83" spans="1:17" x14ac:dyDescent="0.25">
      <c r="B83" s="17" t="s">
        <v>585</v>
      </c>
      <c r="C83" s="15">
        <f t="shared" ref="C83:P83" si="20">COUNTIFS(C3:C67,"X",$A3:$A67,"s")</f>
        <v>7</v>
      </c>
      <c r="D83" s="15">
        <f t="shared" si="20"/>
        <v>7</v>
      </c>
      <c r="E83" s="15">
        <f t="shared" si="20"/>
        <v>7</v>
      </c>
      <c r="F83" s="15">
        <f t="shared" si="20"/>
        <v>0</v>
      </c>
      <c r="G83" s="15">
        <f t="shared" si="20"/>
        <v>0</v>
      </c>
      <c r="H83" s="15">
        <f t="shared" si="20"/>
        <v>0</v>
      </c>
      <c r="I83" s="15">
        <f t="shared" si="20"/>
        <v>0</v>
      </c>
      <c r="J83" s="15">
        <f t="shared" si="20"/>
        <v>0</v>
      </c>
      <c r="K83" s="15">
        <f t="shared" si="20"/>
        <v>0</v>
      </c>
      <c r="L83" s="15">
        <f t="shared" si="20"/>
        <v>0</v>
      </c>
      <c r="M83" s="15">
        <f t="shared" si="20"/>
        <v>0</v>
      </c>
      <c r="N83" s="15">
        <f t="shared" si="20"/>
        <v>0</v>
      </c>
      <c r="O83" s="15">
        <f t="shared" si="20"/>
        <v>0</v>
      </c>
      <c r="P83" s="15">
        <f t="shared" si="20"/>
        <v>0</v>
      </c>
    </row>
    <row r="84" spans="1:17" x14ac:dyDescent="0.25">
      <c r="B84" s="17" t="s">
        <v>591</v>
      </c>
      <c r="C84" s="15">
        <f>COUNTIF($A3:$A67,"s")</f>
        <v>7</v>
      </c>
      <c r="D84" s="15">
        <f t="shared" ref="D84:P84" si="21">COUNTIF($A3:$A71,"s")</f>
        <v>7</v>
      </c>
      <c r="E84" s="15">
        <f t="shared" si="21"/>
        <v>7</v>
      </c>
      <c r="F84" s="15">
        <f t="shared" si="21"/>
        <v>7</v>
      </c>
      <c r="G84" s="15">
        <f t="shared" si="21"/>
        <v>7</v>
      </c>
      <c r="H84" s="15">
        <f t="shared" si="21"/>
        <v>7</v>
      </c>
      <c r="I84" s="15">
        <f t="shared" si="21"/>
        <v>7</v>
      </c>
      <c r="J84" s="15">
        <f t="shared" si="21"/>
        <v>7</v>
      </c>
      <c r="K84" s="15">
        <f t="shared" si="21"/>
        <v>7</v>
      </c>
      <c r="L84" s="15">
        <f t="shared" si="21"/>
        <v>7</v>
      </c>
      <c r="M84" s="15">
        <f t="shared" si="21"/>
        <v>7</v>
      </c>
      <c r="N84" s="15">
        <f t="shared" si="21"/>
        <v>7</v>
      </c>
      <c r="O84" s="15">
        <f t="shared" si="21"/>
        <v>7</v>
      </c>
      <c r="P84" s="15">
        <f t="shared" si="21"/>
        <v>7</v>
      </c>
    </row>
    <row r="85" spans="1:17" x14ac:dyDescent="0.25">
      <c r="B85" s="17" t="s">
        <v>592</v>
      </c>
      <c r="C85" s="133">
        <f>C83/C84</f>
        <v>1</v>
      </c>
      <c r="D85" s="133">
        <f t="shared" ref="D85:P85" si="22">D83/D84</f>
        <v>1</v>
      </c>
      <c r="E85" s="133">
        <f t="shared" si="22"/>
        <v>1</v>
      </c>
      <c r="F85" s="133">
        <f t="shared" si="22"/>
        <v>0</v>
      </c>
      <c r="G85" s="133">
        <f t="shared" si="22"/>
        <v>0</v>
      </c>
      <c r="H85" s="133">
        <f t="shared" si="22"/>
        <v>0</v>
      </c>
      <c r="I85" s="133">
        <f t="shared" si="22"/>
        <v>0</v>
      </c>
      <c r="J85" s="133">
        <f t="shared" si="22"/>
        <v>0</v>
      </c>
      <c r="K85" s="133">
        <f t="shared" si="22"/>
        <v>0</v>
      </c>
      <c r="L85" s="133">
        <f t="shared" si="22"/>
        <v>0</v>
      </c>
      <c r="M85" s="133">
        <f t="shared" si="22"/>
        <v>0</v>
      </c>
      <c r="N85" s="133">
        <f t="shared" si="22"/>
        <v>0</v>
      </c>
      <c r="O85" s="133">
        <f t="shared" ref="O85" si="23">O83/O84</f>
        <v>0</v>
      </c>
      <c r="P85" s="133">
        <f t="shared" si="22"/>
        <v>0</v>
      </c>
    </row>
    <row r="86" spans="1:17" x14ac:dyDescent="0.25"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1:17" x14ac:dyDescent="0.25">
      <c r="B87" s="17" t="s">
        <v>586</v>
      </c>
      <c r="C87" s="15">
        <f>COUNTIFS(C3:C67,"X",$A3:$A67,"O")</f>
        <v>3</v>
      </c>
      <c r="D87" s="15">
        <f t="shared" ref="D87:P87" si="24">COUNTIFS(D3:D67,"X",$A3:$A67,"o")</f>
        <v>3</v>
      </c>
      <c r="E87" s="15">
        <f t="shared" si="24"/>
        <v>3</v>
      </c>
      <c r="F87" s="15">
        <f t="shared" si="24"/>
        <v>0</v>
      </c>
      <c r="G87" s="15">
        <f t="shared" si="24"/>
        <v>0</v>
      </c>
      <c r="H87" s="15">
        <f t="shared" si="24"/>
        <v>0</v>
      </c>
      <c r="I87" s="15">
        <f t="shared" si="24"/>
        <v>0</v>
      </c>
      <c r="J87" s="15">
        <f t="shared" si="24"/>
        <v>0</v>
      </c>
      <c r="K87" s="15">
        <f t="shared" si="24"/>
        <v>0</v>
      </c>
      <c r="L87" s="15">
        <f t="shared" si="24"/>
        <v>0</v>
      </c>
      <c r="M87" s="15">
        <f t="shared" si="24"/>
        <v>0</v>
      </c>
      <c r="N87" s="15">
        <f t="shared" si="24"/>
        <v>0</v>
      </c>
      <c r="O87" s="15">
        <f t="shared" si="24"/>
        <v>0</v>
      </c>
      <c r="P87" s="15">
        <f t="shared" si="24"/>
        <v>0</v>
      </c>
    </row>
    <row r="88" spans="1:17" x14ac:dyDescent="0.25">
      <c r="B88" s="17" t="s">
        <v>594</v>
      </c>
      <c r="C88" s="15">
        <f t="shared" ref="C88:P88" si="25">COUNTIFS($A3:$A67,"o")</f>
        <v>3</v>
      </c>
      <c r="D88" s="15">
        <f t="shared" si="25"/>
        <v>3</v>
      </c>
      <c r="E88" s="15">
        <f t="shared" si="25"/>
        <v>3</v>
      </c>
      <c r="F88" s="15">
        <f t="shared" si="25"/>
        <v>3</v>
      </c>
      <c r="G88" s="15">
        <f t="shared" si="25"/>
        <v>3</v>
      </c>
      <c r="H88" s="15">
        <f t="shared" si="25"/>
        <v>3</v>
      </c>
      <c r="I88" s="15">
        <f t="shared" si="25"/>
        <v>3</v>
      </c>
      <c r="J88" s="15">
        <f t="shared" si="25"/>
        <v>3</v>
      </c>
      <c r="K88" s="15">
        <f t="shared" si="25"/>
        <v>3</v>
      </c>
      <c r="L88" s="15">
        <f t="shared" si="25"/>
        <v>3</v>
      </c>
      <c r="M88" s="15">
        <f t="shared" si="25"/>
        <v>3</v>
      </c>
      <c r="N88" s="15">
        <f t="shared" si="25"/>
        <v>3</v>
      </c>
      <c r="O88" s="15">
        <f t="shared" si="25"/>
        <v>3</v>
      </c>
      <c r="P88" s="15">
        <f t="shared" si="25"/>
        <v>3</v>
      </c>
    </row>
    <row r="89" spans="1:17" x14ac:dyDescent="0.25">
      <c r="B89" s="17" t="s">
        <v>595</v>
      </c>
      <c r="C89" s="133">
        <f>C87/C88</f>
        <v>1</v>
      </c>
      <c r="D89" s="133">
        <f t="shared" ref="D89:E89" si="26">D87/D88</f>
        <v>1</v>
      </c>
      <c r="E89" s="133">
        <f t="shared" si="26"/>
        <v>1</v>
      </c>
      <c r="F89" s="133">
        <f t="shared" ref="F89" si="27">F87/F88</f>
        <v>0</v>
      </c>
      <c r="G89" s="133">
        <f t="shared" ref="G89" si="28">G87/G88</f>
        <v>0</v>
      </c>
      <c r="H89" s="133">
        <f t="shared" ref="H89" si="29">H87/H88</f>
        <v>0</v>
      </c>
      <c r="I89" s="133">
        <f t="shared" ref="I89" si="30">I87/I88</f>
        <v>0</v>
      </c>
      <c r="J89" s="133">
        <f t="shared" ref="J89" si="31">J87/J88</f>
        <v>0</v>
      </c>
      <c r="K89" s="133">
        <f t="shared" ref="K89" si="32">K87/K88</f>
        <v>0</v>
      </c>
      <c r="L89" s="133">
        <f t="shared" ref="L89" si="33">L87/L88</f>
        <v>0</v>
      </c>
      <c r="M89" s="133">
        <f t="shared" ref="M89" si="34">M87/M88</f>
        <v>0</v>
      </c>
      <c r="N89" s="133">
        <f t="shared" ref="N89" si="35">N87/N88</f>
        <v>0</v>
      </c>
      <c r="O89" s="133">
        <f t="shared" ref="O89" si="36">O87/O88</f>
        <v>0</v>
      </c>
      <c r="P89" s="133">
        <f t="shared" ref="P89" si="37">P87/P88</f>
        <v>0</v>
      </c>
    </row>
    <row r="90" spans="1:17" x14ac:dyDescent="0.25"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</row>
    <row r="91" spans="1:17" x14ac:dyDescent="0.25"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</row>
    <row r="92" spans="1:17" x14ac:dyDescent="0.25">
      <c r="B92" s="11" t="s">
        <v>471</v>
      </c>
      <c r="C92" s="56">
        <f>AVERAGEIF(C71:P71,"&lt;&gt;0")</f>
        <v>0.96453900709219853</v>
      </c>
      <c r="E92" t="s">
        <v>365</v>
      </c>
      <c r="F92" s="6">
        <v>3</v>
      </c>
      <c r="H92" s="32" t="s">
        <v>445</v>
      </c>
      <c r="J92" s="6">
        <f>C76+C80+C84+C88</f>
        <v>47</v>
      </c>
      <c r="N92" s="58"/>
      <c r="O92" s="58"/>
      <c r="P92" s="58"/>
      <c r="Q92" s="58"/>
    </row>
    <row r="93" spans="1:17" x14ac:dyDescent="0.25">
      <c r="B93" s="43" t="s">
        <v>468</v>
      </c>
      <c r="C93" s="54">
        <f>'Region 1'!C92</f>
        <v>0.87457471667938269</v>
      </c>
      <c r="N93" s="58"/>
      <c r="O93" s="58"/>
      <c r="P93" s="58"/>
      <c r="Q93" s="58"/>
    </row>
    <row r="94" spans="1:17" x14ac:dyDescent="0.25">
      <c r="N94" s="58"/>
      <c r="O94" s="58"/>
      <c r="P94" s="58"/>
      <c r="Q94" s="58"/>
    </row>
    <row r="95" spans="1:17" x14ac:dyDescent="0.25">
      <c r="N95" s="58"/>
      <c r="O95" s="58"/>
      <c r="P95" s="58"/>
      <c r="Q95" s="58"/>
    </row>
    <row r="96" spans="1:17" x14ac:dyDescent="0.25">
      <c r="N96" s="58"/>
      <c r="O96" s="58"/>
      <c r="P96" s="58"/>
      <c r="Q96" s="58"/>
    </row>
    <row r="97" spans="14:17" x14ac:dyDescent="0.25">
      <c r="N97" s="58"/>
      <c r="O97" s="58"/>
      <c r="P97" s="58"/>
      <c r="Q97" s="58"/>
    </row>
    <row r="98" spans="14:17" x14ac:dyDescent="0.25">
      <c r="N98" s="58"/>
      <c r="O98" s="58"/>
      <c r="P98" s="58"/>
      <c r="Q98" s="58"/>
    </row>
    <row r="99" spans="14:17" x14ac:dyDescent="0.25">
      <c r="N99" s="58"/>
      <c r="O99" s="58"/>
      <c r="P99" s="58"/>
      <c r="Q99" s="58"/>
    </row>
    <row r="100" spans="14:17" x14ac:dyDescent="0.25">
      <c r="N100" s="58"/>
      <c r="O100" s="58"/>
      <c r="P100" s="58"/>
      <c r="Q100" s="58"/>
    </row>
    <row r="101" spans="14:17" x14ac:dyDescent="0.25">
      <c r="N101" s="58"/>
      <c r="O101" s="58"/>
      <c r="P101" s="58"/>
      <c r="Q101" s="58"/>
    </row>
    <row r="102" spans="14:17" x14ac:dyDescent="0.25">
      <c r="N102" s="58"/>
      <c r="O102" s="58"/>
      <c r="P102" s="58"/>
      <c r="Q102" s="58"/>
    </row>
    <row r="103" spans="14:17" x14ac:dyDescent="0.25">
      <c r="N103" s="58"/>
      <c r="O103" s="58"/>
      <c r="P103" s="58"/>
      <c r="Q103" s="58"/>
    </row>
    <row r="104" spans="14:17" x14ac:dyDescent="0.25">
      <c r="N104" s="58"/>
      <c r="O104" s="58"/>
      <c r="P104" s="58"/>
      <c r="Q104" s="58"/>
    </row>
    <row r="105" spans="14:17" x14ac:dyDescent="0.25">
      <c r="N105" s="58"/>
      <c r="O105" s="58"/>
      <c r="P105" s="58"/>
      <c r="Q105" s="58"/>
    </row>
    <row r="106" spans="14:17" x14ac:dyDescent="0.25">
      <c r="N106" s="58"/>
      <c r="O106" s="58"/>
      <c r="P106" s="58"/>
      <c r="Q106" s="58"/>
    </row>
  </sheetData>
  <conditionalFormatting sqref="E89">
    <cfRule type="cellIs" dxfId="0" priority="1" operator="equal">
      <formula>0</formula>
    </cfRule>
  </conditionalFormatting>
  <pageMargins left="0.7" right="0.7" top="0.75" bottom="0.75" header="0.3" footer="0.3"/>
  <pageSetup scale="75" fitToHeight="0" orientation="landscape" r:id="rId1"/>
  <rowBreaks count="1" manualBreakCount="1">
    <brk id="52" max="16383" man="1"/>
  </rowBreaks>
  <ignoredErrors>
    <ignoredError sqref="P8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03"/>
  <sheetViews>
    <sheetView zoomScale="88" zoomScaleNormal="88" workbookViewId="0">
      <selection activeCell="E1" sqref="E1"/>
    </sheetView>
  </sheetViews>
  <sheetFormatPr defaultRowHeight="15" x14ac:dyDescent="0.25"/>
  <cols>
    <col min="1" max="1" width="2.5703125" bestFit="1" customWidth="1"/>
    <col min="2" max="2" width="40.42578125" bestFit="1" customWidth="1"/>
    <col min="3" max="3" width="11.28515625" customWidth="1"/>
    <col min="4" max="4" width="12" customWidth="1"/>
    <col min="5" max="5" width="10.5703125" bestFit="1" customWidth="1"/>
    <col min="10" max="10" width="10.140625" customWidth="1"/>
  </cols>
  <sheetData>
    <row r="1" spans="1:17" ht="50.25" customHeight="1" x14ac:dyDescent="0.25">
      <c r="B1" s="30" t="s">
        <v>447</v>
      </c>
      <c r="C1" s="1" t="s">
        <v>622</v>
      </c>
      <c r="D1" s="1" t="s">
        <v>624</v>
      </c>
      <c r="E1" s="1" t="s">
        <v>625</v>
      </c>
      <c r="F1" s="1" t="s">
        <v>370</v>
      </c>
      <c r="G1" s="1" t="s">
        <v>312</v>
      </c>
      <c r="H1" s="1" t="s">
        <v>308</v>
      </c>
      <c r="I1" s="1" t="s">
        <v>571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9" t="s">
        <v>369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6"/>
    </row>
    <row r="3" spans="1:17" x14ac:dyDescent="0.25">
      <c r="A3" t="s">
        <v>582</v>
      </c>
      <c r="B3" s="120" t="s">
        <v>6</v>
      </c>
      <c r="C3" s="118" t="s">
        <v>473</v>
      </c>
      <c r="D3" s="118" t="s">
        <v>473</v>
      </c>
      <c r="E3" s="118" t="s">
        <v>473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56">
        <f>COUNTIF(C3:P3,"x")/F102</f>
        <v>1</v>
      </c>
    </row>
    <row r="4" spans="1:17" x14ac:dyDescent="0.25">
      <c r="A4" t="s">
        <v>581</v>
      </c>
      <c r="B4" s="120" t="s">
        <v>154</v>
      </c>
      <c r="C4" s="118" t="s">
        <v>473</v>
      </c>
      <c r="D4" s="118" t="s">
        <v>473</v>
      </c>
      <c r="E4" s="118" t="s">
        <v>473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56">
        <f>COUNTIF(C4:P4,"x")/F102</f>
        <v>1</v>
      </c>
    </row>
    <row r="5" spans="1:17" x14ac:dyDescent="0.25">
      <c r="A5" t="s">
        <v>580</v>
      </c>
      <c r="B5" s="121" t="s">
        <v>554</v>
      </c>
      <c r="C5" s="118" t="s">
        <v>473</v>
      </c>
      <c r="D5" s="118" t="s">
        <v>473</v>
      </c>
      <c r="E5" s="118" t="s">
        <v>473</v>
      </c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56">
        <f>COUNTIF(C5:P5,"x")/F102</f>
        <v>1</v>
      </c>
    </row>
    <row r="6" spans="1:17" x14ac:dyDescent="0.25">
      <c r="A6" t="s">
        <v>581</v>
      </c>
      <c r="B6" s="120" t="s">
        <v>217</v>
      </c>
      <c r="C6" s="118" t="s">
        <v>473</v>
      </c>
      <c r="D6" s="118" t="s">
        <v>473</v>
      </c>
      <c r="E6" s="118" t="s">
        <v>473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56">
        <f>COUNTIF(C6:P6,"x")/F102</f>
        <v>1</v>
      </c>
    </row>
    <row r="7" spans="1:17" x14ac:dyDescent="0.25">
      <c r="A7" t="s">
        <v>581</v>
      </c>
      <c r="B7" s="122" t="s">
        <v>281</v>
      </c>
      <c r="C7" s="119" t="s">
        <v>473</v>
      </c>
      <c r="D7" s="119" t="s">
        <v>473</v>
      </c>
      <c r="E7" s="119" t="s">
        <v>473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69">
        <f>COUNTIF(C7:P7,"x")/F102</f>
        <v>1</v>
      </c>
    </row>
    <row r="8" spans="1:17" x14ac:dyDescent="0.25">
      <c r="B8" t="s">
        <v>337</v>
      </c>
      <c r="C8" s="59">
        <f>COUNTIF(C3:C7,"x")/5</f>
        <v>1</v>
      </c>
      <c r="D8" s="59">
        <f t="shared" ref="D8:P8" si="0">COUNTIF(D3:D7,"x")/5</f>
        <v>1</v>
      </c>
      <c r="E8" s="59">
        <f t="shared" si="0"/>
        <v>1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59">
        <f t="shared" si="0"/>
        <v>0</v>
      </c>
      <c r="P8" s="59">
        <f t="shared" si="0"/>
        <v>0</v>
      </c>
      <c r="Q8" s="54">
        <f>AVERAGE(Q3:Q7)</f>
        <v>1</v>
      </c>
    </row>
    <row r="9" spans="1:17" x14ac:dyDescent="0.25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x14ac:dyDescent="0.25">
      <c r="B10" s="51" t="s">
        <v>368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7" x14ac:dyDescent="0.25">
      <c r="A11" t="s">
        <v>582</v>
      </c>
      <c r="B11" s="120" t="s">
        <v>64</v>
      </c>
      <c r="C11" s="118" t="s">
        <v>473</v>
      </c>
      <c r="D11" s="118" t="s">
        <v>473</v>
      </c>
      <c r="E11" s="118" t="s">
        <v>473</v>
      </c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56">
        <f>COUNTIF(C11:P11,"x")/F102</f>
        <v>1</v>
      </c>
    </row>
    <row r="12" spans="1:17" x14ac:dyDescent="0.25">
      <c r="A12" t="s">
        <v>581</v>
      </c>
      <c r="B12" s="120" t="s">
        <v>86</v>
      </c>
      <c r="C12" s="118" t="s">
        <v>473</v>
      </c>
      <c r="D12" s="118" t="s">
        <v>473</v>
      </c>
      <c r="E12" s="118" t="s">
        <v>473</v>
      </c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56">
        <f>COUNTIF(C12:P12,"x")/F102</f>
        <v>1</v>
      </c>
    </row>
    <row r="13" spans="1:17" x14ac:dyDescent="0.25">
      <c r="A13" t="s">
        <v>593</v>
      </c>
      <c r="B13" s="120" t="s">
        <v>459</v>
      </c>
      <c r="C13" s="118" t="s">
        <v>473</v>
      </c>
      <c r="D13" s="118" t="s">
        <v>473</v>
      </c>
      <c r="E13" s="118" t="s">
        <v>473</v>
      </c>
      <c r="F13" s="118"/>
      <c r="G13" s="118"/>
      <c r="H13" s="34"/>
      <c r="I13" s="34"/>
      <c r="J13" s="124"/>
      <c r="K13" s="34"/>
      <c r="L13" s="118"/>
      <c r="M13" s="34"/>
      <c r="N13" s="34"/>
      <c r="O13" s="34"/>
      <c r="P13" s="118"/>
      <c r="Q13" s="56">
        <f>COUNTIF(C13:P13,"x")/F102</f>
        <v>1</v>
      </c>
    </row>
    <row r="14" spans="1:17" x14ac:dyDescent="0.25">
      <c r="A14" t="s">
        <v>581</v>
      </c>
      <c r="B14" s="120" t="s">
        <v>125</v>
      </c>
      <c r="C14" s="118" t="s">
        <v>473</v>
      </c>
      <c r="D14" s="118" t="s">
        <v>473</v>
      </c>
      <c r="E14" s="118" t="s">
        <v>473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56">
        <f>COUNTIF(C14:P14,"x")/F102</f>
        <v>1</v>
      </c>
    </row>
    <row r="15" spans="1:17" x14ac:dyDescent="0.25">
      <c r="A15" t="s">
        <v>580</v>
      </c>
      <c r="B15" s="120" t="s">
        <v>565</v>
      </c>
      <c r="C15" s="118" t="s">
        <v>473</v>
      </c>
      <c r="D15" s="118" t="s">
        <v>473</v>
      </c>
      <c r="E15" s="118" t="s">
        <v>473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56">
        <f>COUNTIF(C15:P15,"x")/F102</f>
        <v>1</v>
      </c>
    </row>
    <row r="16" spans="1:17" x14ac:dyDescent="0.25">
      <c r="A16" t="s">
        <v>581</v>
      </c>
      <c r="B16" s="122" t="s">
        <v>256</v>
      </c>
      <c r="C16" s="119" t="s">
        <v>473</v>
      </c>
      <c r="D16" s="119" t="s">
        <v>473</v>
      </c>
      <c r="E16" s="119" t="s">
        <v>473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56">
        <f>COUNTIF(C16:P16,"x")/F102</f>
        <v>1</v>
      </c>
    </row>
    <row r="17" spans="1:17" x14ac:dyDescent="0.25">
      <c r="B17" t="s">
        <v>337</v>
      </c>
      <c r="C17" s="59">
        <f>COUNTIF(C11:C16,"x")/6</f>
        <v>1</v>
      </c>
      <c r="D17" s="59">
        <f t="shared" ref="D17:P17" si="1">COUNTIF(D11:D16,"x")/6</f>
        <v>1</v>
      </c>
      <c r="E17" s="59">
        <f t="shared" si="1"/>
        <v>1</v>
      </c>
      <c r="F17" s="59">
        <f t="shared" si="1"/>
        <v>0</v>
      </c>
      <c r="G17" s="59">
        <f t="shared" si="1"/>
        <v>0</v>
      </c>
      <c r="H17" s="59">
        <f t="shared" si="1"/>
        <v>0</v>
      </c>
      <c r="I17" s="59">
        <f t="shared" si="1"/>
        <v>0</v>
      </c>
      <c r="J17" s="59">
        <f t="shared" si="1"/>
        <v>0</v>
      </c>
      <c r="K17" s="59">
        <f t="shared" si="1"/>
        <v>0</v>
      </c>
      <c r="L17" s="59">
        <f t="shared" si="1"/>
        <v>0</v>
      </c>
      <c r="M17" s="59">
        <f t="shared" si="1"/>
        <v>0</v>
      </c>
      <c r="N17" s="59">
        <f t="shared" si="1"/>
        <v>0</v>
      </c>
      <c r="O17" s="59">
        <f t="shared" ref="O17" si="2">COUNTIF(O11:O16,"x")/6</f>
        <v>0</v>
      </c>
      <c r="P17" s="59">
        <f t="shared" si="1"/>
        <v>0</v>
      </c>
      <c r="Q17" s="54">
        <f>AVERAGE(Q13:Q16)</f>
        <v>1</v>
      </c>
    </row>
    <row r="18" spans="1:17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7" x14ac:dyDescent="0.25">
      <c r="B19" s="10" t="s">
        <v>371</v>
      </c>
      <c r="C19" s="6"/>
      <c r="D19" s="6"/>
      <c r="E19" s="6"/>
      <c r="F19" s="6"/>
      <c r="G19" s="6"/>
    </row>
    <row r="20" spans="1:17" x14ac:dyDescent="0.25">
      <c r="A20" t="s">
        <v>582</v>
      </c>
      <c r="B20" s="122" t="s">
        <v>122</v>
      </c>
      <c r="C20" s="119" t="s">
        <v>473</v>
      </c>
      <c r="D20" s="119"/>
      <c r="E20" s="119" t="s">
        <v>473</v>
      </c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71">
        <f>COUNTIF(C20:P20,"x")/F102</f>
        <v>0.66666666666666663</v>
      </c>
    </row>
    <row r="21" spans="1:17" x14ac:dyDescent="0.25">
      <c r="A21" t="s">
        <v>580</v>
      </c>
      <c r="B21" s="121" t="s">
        <v>566</v>
      </c>
      <c r="C21" s="123" t="s">
        <v>473</v>
      </c>
      <c r="D21" s="123" t="s">
        <v>473</v>
      </c>
      <c r="E21" s="123" t="s">
        <v>473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71">
        <f>COUNTIF(C21:P21,"x")/F102</f>
        <v>1</v>
      </c>
    </row>
    <row r="22" spans="1:17" x14ac:dyDescent="0.25">
      <c r="A22" t="s">
        <v>581</v>
      </c>
      <c r="B22" s="120" t="s">
        <v>219</v>
      </c>
      <c r="C22" s="118" t="s">
        <v>473</v>
      </c>
      <c r="D22" s="118" t="s">
        <v>473</v>
      </c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56">
        <f>COUNTIF(C22:P22,"x")/F102</f>
        <v>0.66666666666666663</v>
      </c>
    </row>
    <row r="23" spans="1:17" x14ac:dyDescent="0.25">
      <c r="B23" t="s">
        <v>337</v>
      </c>
      <c r="C23" s="56">
        <f>COUNTIF(C20:C22,"x")/3</f>
        <v>1</v>
      </c>
      <c r="D23" s="56">
        <f t="shared" ref="D23:P23" si="3">COUNTIF(D20:D22,"x")/3</f>
        <v>0.66666666666666663</v>
      </c>
      <c r="E23" s="56">
        <f t="shared" si="3"/>
        <v>0.66666666666666663</v>
      </c>
      <c r="F23" s="56">
        <f t="shared" si="3"/>
        <v>0</v>
      </c>
      <c r="G23" s="56">
        <f t="shared" si="3"/>
        <v>0</v>
      </c>
      <c r="H23" s="56">
        <f t="shared" si="3"/>
        <v>0</v>
      </c>
      <c r="I23" s="56">
        <f t="shared" si="3"/>
        <v>0</v>
      </c>
      <c r="J23" s="56">
        <f t="shared" si="3"/>
        <v>0</v>
      </c>
      <c r="K23" s="56">
        <f t="shared" si="3"/>
        <v>0</v>
      </c>
      <c r="L23" s="56">
        <f t="shared" si="3"/>
        <v>0</v>
      </c>
      <c r="M23" s="56">
        <f t="shared" si="3"/>
        <v>0</v>
      </c>
      <c r="N23" s="56">
        <f t="shared" si="3"/>
        <v>0</v>
      </c>
      <c r="O23" s="56">
        <f t="shared" ref="O23" si="4">COUNTIF(O20:O22,"x")/3</f>
        <v>0</v>
      </c>
      <c r="P23" s="56">
        <f t="shared" si="3"/>
        <v>0</v>
      </c>
      <c r="Q23" s="54">
        <f>AVERAGE(Q19:Q22)</f>
        <v>0.77777777777777768</v>
      </c>
    </row>
    <row r="24" spans="1:17" x14ac:dyDescent="0.25">
      <c r="C24" s="6"/>
      <c r="D24" s="6"/>
      <c r="E24" s="6"/>
      <c r="F24" s="6"/>
      <c r="G24" s="6"/>
    </row>
    <row r="25" spans="1:17" x14ac:dyDescent="0.25">
      <c r="B25" s="10" t="s">
        <v>372</v>
      </c>
      <c r="C25" s="6"/>
      <c r="D25" s="6"/>
      <c r="E25" s="6"/>
      <c r="F25" s="6"/>
      <c r="G25" s="6"/>
      <c r="Q25" s="14"/>
    </row>
    <row r="26" spans="1:17" x14ac:dyDescent="0.25">
      <c r="A26" t="s">
        <v>581</v>
      </c>
      <c r="B26" s="120" t="s">
        <v>26</v>
      </c>
      <c r="C26" s="118" t="s">
        <v>473</v>
      </c>
      <c r="D26" s="118" t="s">
        <v>473</v>
      </c>
      <c r="E26" s="118" t="s">
        <v>473</v>
      </c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56">
        <f>COUNTIF(C26:P26,"x")/F102</f>
        <v>1</v>
      </c>
    </row>
    <row r="27" spans="1:17" x14ac:dyDescent="0.25">
      <c r="A27" t="s">
        <v>582</v>
      </c>
      <c r="B27" s="120" t="s">
        <v>149</v>
      </c>
      <c r="C27" s="118" t="s">
        <v>473</v>
      </c>
      <c r="D27" s="118" t="s">
        <v>473</v>
      </c>
      <c r="E27" s="118" t="s">
        <v>473</v>
      </c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56">
        <f>COUNTIF(C27:P27,"x")/F102</f>
        <v>1</v>
      </c>
    </row>
    <row r="28" spans="1:17" x14ac:dyDescent="0.25">
      <c r="A28" t="s">
        <v>581</v>
      </c>
      <c r="B28" s="122" t="s">
        <v>244</v>
      </c>
      <c r="C28" s="119" t="s">
        <v>473</v>
      </c>
      <c r="D28" s="119" t="s">
        <v>473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71">
        <f>COUNTIF(C28:P28,"x")/F102</f>
        <v>0.66666666666666663</v>
      </c>
    </row>
    <row r="29" spans="1:17" x14ac:dyDescent="0.25">
      <c r="A29" t="s">
        <v>580</v>
      </c>
      <c r="B29" s="127" t="s">
        <v>498</v>
      </c>
      <c r="C29" s="123" t="s">
        <v>473</v>
      </c>
      <c r="D29" s="123" t="s">
        <v>473</v>
      </c>
      <c r="E29" s="123" t="s">
        <v>473</v>
      </c>
      <c r="F29" s="123"/>
      <c r="G29" s="123"/>
      <c r="H29" s="123"/>
      <c r="I29" s="123"/>
      <c r="J29" s="123"/>
      <c r="K29" s="123"/>
      <c r="L29" s="123"/>
      <c r="M29" s="123"/>
      <c r="N29" s="126"/>
      <c r="O29" s="126"/>
      <c r="P29" s="126"/>
      <c r="Q29" s="71">
        <f>COUNTIF(C29:P29,"x")/F102</f>
        <v>1</v>
      </c>
    </row>
    <row r="30" spans="1:17" x14ac:dyDescent="0.25">
      <c r="B30" t="s">
        <v>337</v>
      </c>
      <c r="C30" s="56">
        <f>COUNTIF(C26:C29,"x")/4</f>
        <v>1</v>
      </c>
      <c r="D30" s="56">
        <f t="shared" ref="D30:P30" si="5">COUNTIF(D26:D29,"x")/4</f>
        <v>1</v>
      </c>
      <c r="E30" s="56">
        <f t="shared" si="5"/>
        <v>0.75</v>
      </c>
      <c r="F30" s="56">
        <f t="shared" si="5"/>
        <v>0</v>
      </c>
      <c r="G30" s="56">
        <f t="shared" si="5"/>
        <v>0</v>
      </c>
      <c r="H30" s="56">
        <f t="shared" si="5"/>
        <v>0</v>
      </c>
      <c r="I30" s="56">
        <f t="shared" si="5"/>
        <v>0</v>
      </c>
      <c r="J30" s="56">
        <f t="shared" si="5"/>
        <v>0</v>
      </c>
      <c r="K30" s="56">
        <f t="shared" si="5"/>
        <v>0</v>
      </c>
      <c r="L30" s="56">
        <f t="shared" si="5"/>
        <v>0</v>
      </c>
      <c r="M30" s="56">
        <f t="shared" si="5"/>
        <v>0</v>
      </c>
      <c r="N30" s="56">
        <f t="shared" si="5"/>
        <v>0</v>
      </c>
      <c r="O30" s="56">
        <f t="shared" ref="O30" si="6">COUNTIF(O26:O29,"x")/4</f>
        <v>0</v>
      </c>
      <c r="P30" s="56">
        <f t="shared" si="5"/>
        <v>0</v>
      </c>
      <c r="Q30" s="54">
        <f>AVERAGE(Q26:Q29)</f>
        <v>0.91666666666666663</v>
      </c>
    </row>
    <row r="31" spans="1:17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7" x14ac:dyDescent="0.25">
      <c r="B32" s="10" t="s">
        <v>373</v>
      </c>
      <c r="C32" s="6"/>
      <c r="D32" s="6"/>
      <c r="E32" s="6"/>
      <c r="F32" s="6"/>
      <c r="G32" s="6"/>
    </row>
    <row r="33" spans="1:17" s="70" customFormat="1" x14ac:dyDescent="0.25">
      <c r="A33" s="70" t="s">
        <v>581</v>
      </c>
      <c r="B33" s="127" t="s">
        <v>18</v>
      </c>
      <c r="C33" s="123" t="s">
        <v>473</v>
      </c>
      <c r="D33" s="123" t="s">
        <v>473</v>
      </c>
      <c r="E33" s="123" t="s">
        <v>473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71">
        <f>COUNTIF(C33:P33,"x")/F102</f>
        <v>1</v>
      </c>
    </row>
    <row r="34" spans="1:17" s="70" customFormat="1" x14ac:dyDescent="0.25">
      <c r="A34" s="70" t="s">
        <v>581</v>
      </c>
      <c r="B34" s="122" t="s">
        <v>37</v>
      </c>
      <c r="C34" s="119" t="s">
        <v>473</v>
      </c>
      <c r="D34" s="119"/>
      <c r="E34" s="119" t="s">
        <v>473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71">
        <f>COUNTIF(C34:P34,"x")/F102</f>
        <v>0.66666666666666663</v>
      </c>
    </row>
    <row r="35" spans="1:17" x14ac:dyDescent="0.25">
      <c r="A35" t="s">
        <v>581</v>
      </c>
      <c r="B35" s="120" t="s">
        <v>187</v>
      </c>
      <c r="C35" s="118" t="s">
        <v>473</v>
      </c>
      <c r="D35" s="118"/>
      <c r="E35" s="118" t="s">
        <v>473</v>
      </c>
      <c r="F35" s="118"/>
      <c r="G35" s="118"/>
      <c r="H35" s="118"/>
      <c r="I35" s="118"/>
      <c r="J35" s="123"/>
      <c r="K35" s="123"/>
      <c r="L35" s="123"/>
      <c r="M35" s="123"/>
      <c r="N35" s="123"/>
      <c r="O35" s="123"/>
      <c r="P35" s="123"/>
      <c r="Q35" s="56">
        <f>COUNTIF(C35:P35,"x")/F102</f>
        <v>0.66666666666666663</v>
      </c>
    </row>
    <row r="36" spans="1:17" x14ac:dyDescent="0.25">
      <c r="A36" t="s">
        <v>580</v>
      </c>
      <c r="B36" s="120" t="s">
        <v>506</v>
      </c>
      <c r="C36" s="125" t="s">
        <v>473</v>
      </c>
      <c r="D36" s="125" t="s">
        <v>473</v>
      </c>
      <c r="E36" s="125" t="s">
        <v>473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56">
        <f>COUNTIF(C36:P36,"x")/F102</f>
        <v>1</v>
      </c>
    </row>
    <row r="37" spans="1:17" x14ac:dyDescent="0.25">
      <c r="A37" t="s">
        <v>581</v>
      </c>
      <c r="B37" s="120" t="s">
        <v>260</v>
      </c>
      <c r="C37" s="118" t="s">
        <v>473</v>
      </c>
      <c r="D37" s="118"/>
      <c r="E37" s="118" t="s">
        <v>473</v>
      </c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56">
        <f>COUNTIF(C37:P37,"x")/F102</f>
        <v>0.66666666666666663</v>
      </c>
    </row>
    <row r="38" spans="1:17" x14ac:dyDescent="0.25">
      <c r="A38" t="s">
        <v>581</v>
      </c>
      <c r="B38" s="120" t="s">
        <v>275</v>
      </c>
      <c r="C38" s="118" t="s">
        <v>473</v>
      </c>
      <c r="D38" s="118" t="s">
        <v>473</v>
      </c>
      <c r="E38" s="118" t="s">
        <v>473</v>
      </c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56">
        <f>COUNTIF(C38:P38,"x")/F102</f>
        <v>1</v>
      </c>
    </row>
    <row r="39" spans="1:17" x14ac:dyDescent="0.25">
      <c r="B39" t="s">
        <v>321</v>
      </c>
      <c r="C39" s="59">
        <f t="shared" ref="C39:P39" si="7">COUNTIF(C33:C38,"x")/6</f>
        <v>1</v>
      </c>
      <c r="D39" s="59">
        <f t="shared" si="7"/>
        <v>0.5</v>
      </c>
      <c r="E39" s="59">
        <f t="shared" si="7"/>
        <v>1</v>
      </c>
      <c r="F39" s="59">
        <f t="shared" si="7"/>
        <v>0</v>
      </c>
      <c r="G39" s="59">
        <f t="shared" si="7"/>
        <v>0</v>
      </c>
      <c r="H39" s="59">
        <f t="shared" si="7"/>
        <v>0</v>
      </c>
      <c r="I39" s="59">
        <f t="shared" si="7"/>
        <v>0</v>
      </c>
      <c r="J39" s="59">
        <f t="shared" si="7"/>
        <v>0</v>
      </c>
      <c r="K39" s="59">
        <f t="shared" si="7"/>
        <v>0</v>
      </c>
      <c r="L39" s="59">
        <f t="shared" si="7"/>
        <v>0</v>
      </c>
      <c r="M39" s="59">
        <f t="shared" si="7"/>
        <v>0</v>
      </c>
      <c r="N39" s="59">
        <f t="shared" si="7"/>
        <v>0</v>
      </c>
      <c r="O39" s="59">
        <f t="shared" ref="O39" si="8">COUNTIF(O33:O38,"x")/6</f>
        <v>0</v>
      </c>
      <c r="P39" s="59">
        <f t="shared" si="7"/>
        <v>0</v>
      </c>
      <c r="Q39" s="54">
        <f>AVERAGE(Q33:Q38)</f>
        <v>0.83333333333333337</v>
      </c>
    </row>
    <row r="40" spans="1:17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7" x14ac:dyDescent="0.25">
      <c r="B41" s="10" t="s">
        <v>384</v>
      </c>
      <c r="C41" s="6"/>
      <c r="D41" s="6"/>
      <c r="E41" s="6"/>
      <c r="F41" s="6"/>
      <c r="G41" s="6"/>
      <c r="Q41" s="7"/>
    </row>
    <row r="42" spans="1:17" x14ac:dyDescent="0.25">
      <c r="A42" t="s">
        <v>581</v>
      </c>
      <c r="B42" s="120" t="s">
        <v>0</v>
      </c>
      <c r="C42" s="118" t="s">
        <v>473</v>
      </c>
      <c r="D42" s="118" t="s">
        <v>473</v>
      </c>
      <c r="E42" s="118" t="s">
        <v>473</v>
      </c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56">
        <f>COUNTIF(C42:P42,"x")/F102</f>
        <v>1</v>
      </c>
    </row>
    <row r="43" spans="1:17" x14ac:dyDescent="0.25">
      <c r="A43" t="s">
        <v>581</v>
      </c>
      <c r="B43" s="120" t="s">
        <v>572</v>
      </c>
      <c r="C43" s="118" t="s">
        <v>473</v>
      </c>
      <c r="D43" s="118" t="s">
        <v>473</v>
      </c>
      <c r="E43" s="118" t="s">
        <v>473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56">
        <f>COUNTIF(C43:P43,"x")/F102</f>
        <v>1</v>
      </c>
    </row>
    <row r="44" spans="1:17" x14ac:dyDescent="0.25">
      <c r="A44" t="s">
        <v>581</v>
      </c>
      <c r="B44" s="120" t="s">
        <v>41</v>
      </c>
      <c r="C44" s="118" t="s">
        <v>473</v>
      </c>
      <c r="D44" s="118" t="s">
        <v>473</v>
      </c>
      <c r="E44" s="118" t="s">
        <v>473</v>
      </c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56">
        <f>COUNTIF(C44:P44,"x")/F102</f>
        <v>1</v>
      </c>
    </row>
    <row r="45" spans="1:17" x14ac:dyDescent="0.25">
      <c r="A45" t="s">
        <v>581</v>
      </c>
      <c r="B45" s="120" t="s">
        <v>507</v>
      </c>
      <c r="C45" s="118" t="s">
        <v>473</v>
      </c>
      <c r="D45" s="118" t="s">
        <v>473</v>
      </c>
      <c r="E45" s="118" t="s">
        <v>473</v>
      </c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56">
        <f>COUNTIF(C45:P45,"x")/F102</f>
        <v>1</v>
      </c>
    </row>
    <row r="46" spans="1:17" x14ac:dyDescent="0.25">
      <c r="A46" t="s">
        <v>582</v>
      </c>
      <c r="B46" s="120" t="s">
        <v>181</v>
      </c>
      <c r="C46" s="118" t="s">
        <v>473</v>
      </c>
      <c r="D46" s="118" t="s">
        <v>473</v>
      </c>
      <c r="E46" s="118" t="s">
        <v>473</v>
      </c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56">
        <f>COUNTIF(C46:P46,"x")/F102</f>
        <v>1</v>
      </c>
    </row>
    <row r="47" spans="1:17" x14ac:dyDescent="0.25">
      <c r="A47" t="s">
        <v>580</v>
      </c>
      <c r="B47" s="121" t="s">
        <v>567</v>
      </c>
      <c r="C47" s="118" t="s">
        <v>473</v>
      </c>
      <c r="D47" s="118" t="s">
        <v>473</v>
      </c>
      <c r="E47" s="118" t="s">
        <v>473</v>
      </c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56">
        <f>COUNTIF(C47:P47,"x")/F102</f>
        <v>1</v>
      </c>
    </row>
    <row r="48" spans="1:17" x14ac:dyDescent="0.25">
      <c r="A48" t="s">
        <v>581</v>
      </c>
      <c r="B48" s="120" t="s">
        <v>210</v>
      </c>
      <c r="C48" s="118" t="s">
        <v>473</v>
      </c>
      <c r="D48" s="118" t="s">
        <v>473</v>
      </c>
      <c r="E48" s="118" t="s">
        <v>473</v>
      </c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56">
        <f>COUNTIF(C48:P48,"x")/F102</f>
        <v>1</v>
      </c>
    </row>
    <row r="49" spans="1:17" s="70" customFormat="1" x14ac:dyDescent="0.25">
      <c r="A49" s="70" t="s">
        <v>581</v>
      </c>
      <c r="B49" s="122" t="s">
        <v>211</v>
      </c>
      <c r="C49" s="119" t="s">
        <v>473</v>
      </c>
      <c r="D49" s="119" t="s">
        <v>473</v>
      </c>
      <c r="E49" s="119" t="s">
        <v>473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71">
        <f>COUNTIF(C49:P49,"x")/F102</f>
        <v>1</v>
      </c>
    </row>
    <row r="50" spans="1:17" x14ac:dyDescent="0.25">
      <c r="A50" t="s">
        <v>581</v>
      </c>
      <c r="B50" s="120" t="s">
        <v>228</v>
      </c>
      <c r="C50" s="118" t="s">
        <v>473</v>
      </c>
      <c r="D50" s="118" t="s">
        <v>473</v>
      </c>
      <c r="E50" s="118" t="s">
        <v>473</v>
      </c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56">
        <f>COUNTIF(C50:P50,"x")/F102</f>
        <v>1</v>
      </c>
    </row>
    <row r="51" spans="1:17" s="70" customFormat="1" x14ac:dyDescent="0.25">
      <c r="A51" s="70" t="s">
        <v>581</v>
      </c>
      <c r="B51" s="127" t="s">
        <v>252</v>
      </c>
      <c r="C51" s="123" t="s">
        <v>473</v>
      </c>
      <c r="D51" s="123" t="s">
        <v>473</v>
      </c>
      <c r="E51" s="123" t="s">
        <v>473</v>
      </c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71">
        <f>COUNTIF(C51:P51,"x")/F102</f>
        <v>1</v>
      </c>
    </row>
    <row r="52" spans="1:17" s="70" customFormat="1" x14ac:dyDescent="0.25">
      <c r="A52" s="70" t="s">
        <v>581</v>
      </c>
      <c r="B52" s="127" t="s">
        <v>573</v>
      </c>
      <c r="C52" s="123" t="s">
        <v>473</v>
      </c>
      <c r="D52" s="123" t="s">
        <v>473</v>
      </c>
      <c r="E52" s="123" t="s">
        <v>473</v>
      </c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71">
        <f>COUNTIF(C52:P52,"x")/F102</f>
        <v>1</v>
      </c>
    </row>
    <row r="53" spans="1:17" s="70" customFormat="1" x14ac:dyDescent="0.25">
      <c r="A53" s="70" t="s">
        <v>581</v>
      </c>
      <c r="B53" s="129" t="s">
        <v>508</v>
      </c>
      <c r="C53" s="123" t="s">
        <v>473</v>
      </c>
      <c r="D53" s="123" t="s">
        <v>473</v>
      </c>
      <c r="E53" s="123" t="s">
        <v>473</v>
      </c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71">
        <f>COUNTIF(C53:P53,"x")/F102</f>
        <v>1</v>
      </c>
    </row>
    <row r="54" spans="1:17" x14ac:dyDescent="0.25">
      <c r="A54" s="70" t="s">
        <v>581</v>
      </c>
      <c r="B54" s="120" t="s">
        <v>374</v>
      </c>
      <c r="C54" s="118" t="s">
        <v>473</v>
      </c>
      <c r="D54" s="118" t="s">
        <v>473</v>
      </c>
      <c r="E54" s="118" t="s">
        <v>473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56">
        <f>COUNTIF(C54:P54,"x")/F102</f>
        <v>1</v>
      </c>
    </row>
    <row r="55" spans="1:17" x14ac:dyDescent="0.25">
      <c r="B55" t="s">
        <v>321</v>
      </c>
      <c r="C55" s="59">
        <f>COUNTIF(C42:C54,"x")/13</f>
        <v>1</v>
      </c>
      <c r="D55" s="59">
        <f t="shared" ref="D55:P55" si="9">COUNTIF(D42:D54,"x")/13</f>
        <v>1</v>
      </c>
      <c r="E55" s="59">
        <f t="shared" si="9"/>
        <v>1</v>
      </c>
      <c r="F55" s="59">
        <f t="shared" si="9"/>
        <v>0</v>
      </c>
      <c r="G55" s="59">
        <f t="shared" si="9"/>
        <v>0</v>
      </c>
      <c r="H55" s="59">
        <f t="shared" si="9"/>
        <v>0</v>
      </c>
      <c r="I55" s="59">
        <f t="shared" si="9"/>
        <v>0</v>
      </c>
      <c r="J55" s="59">
        <f t="shared" si="9"/>
        <v>0</v>
      </c>
      <c r="K55" s="59">
        <f t="shared" si="9"/>
        <v>0</v>
      </c>
      <c r="L55" s="59">
        <f t="shared" si="9"/>
        <v>0</v>
      </c>
      <c r="M55" s="59">
        <f t="shared" si="9"/>
        <v>0</v>
      </c>
      <c r="N55" s="59">
        <f t="shared" si="9"/>
        <v>0</v>
      </c>
      <c r="O55" s="59">
        <f t="shared" si="9"/>
        <v>0</v>
      </c>
      <c r="P55" s="59">
        <f t="shared" si="9"/>
        <v>0</v>
      </c>
      <c r="Q55" s="54">
        <f>AVERAGE(Q42:Q54)</f>
        <v>1</v>
      </c>
    </row>
    <row r="56" spans="1:17" ht="61.5" customHeight="1" x14ac:dyDescent="0.25">
      <c r="B56" s="30" t="s">
        <v>447</v>
      </c>
      <c r="C56" s="1" t="s">
        <v>622</v>
      </c>
      <c r="D56" s="1" t="s">
        <v>624</v>
      </c>
      <c r="E56" s="1" t="s">
        <v>625</v>
      </c>
      <c r="F56" s="1" t="s">
        <v>370</v>
      </c>
      <c r="G56" s="1" t="s">
        <v>312</v>
      </c>
      <c r="H56" s="1" t="s">
        <v>308</v>
      </c>
      <c r="I56" s="1" t="s">
        <v>571</v>
      </c>
      <c r="J56" s="1" t="s">
        <v>310</v>
      </c>
      <c r="K56" s="1" t="s">
        <v>309</v>
      </c>
      <c r="L56" s="1" t="s">
        <v>320</v>
      </c>
      <c r="M56" s="1" t="s">
        <v>319</v>
      </c>
      <c r="N56" s="1" t="s">
        <v>317</v>
      </c>
      <c r="O56" s="1" t="s">
        <v>318</v>
      </c>
      <c r="P56" s="1" t="s">
        <v>313</v>
      </c>
      <c r="Q56" s="1" t="s">
        <v>324</v>
      </c>
    </row>
    <row r="57" spans="1:17" x14ac:dyDescent="0.25">
      <c r="B57" s="10" t="s">
        <v>463</v>
      </c>
      <c r="C57" s="6"/>
      <c r="D57" s="6"/>
      <c r="E57" s="6"/>
      <c r="F57" s="6"/>
      <c r="G57" s="6"/>
      <c r="Q57" s="7"/>
    </row>
    <row r="58" spans="1:17" x14ac:dyDescent="0.25">
      <c r="A58" t="s">
        <v>581</v>
      </c>
      <c r="B58" s="120" t="s">
        <v>111</v>
      </c>
      <c r="C58" s="118"/>
      <c r="D58" s="118" t="s">
        <v>473</v>
      </c>
      <c r="E58" s="118" t="s">
        <v>473</v>
      </c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56">
        <f>COUNTIF(C58:P58,"x")/F102</f>
        <v>0.66666666666666663</v>
      </c>
    </row>
    <row r="59" spans="1:17" x14ac:dyDescent="0.25">
      <c r="A59" t="s">
        <v>580</v>
      </c>
      <c r="B59" s="127" t="s">
        <v>604</v>
      </c>
      <c r="C59" s="126" t="s">
        <v>473</v>
      </c>
      <c r="D59" s="126" t="s">
        <v>473</v>
      </c>
      <c r="E59" s="126" t="s">
        <v>473</v>
      </c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56">
        <f>COUNTIF(C59:P59,"x")/F102</f>
        <v>1</v>
      </c>
    </row>
    <row r="60" spans="1:17" x14ac:dyDescent="0.25">
      <c r="A60" t="s">
        <v>582</v>
      </c>
      <c r="B60" s="120" t="s">
        <v>226</v>
      </c>
      <c r="C60" s="118"/>
      <c r="D60" s="118" t="s">
        <v>473</v>
      </c>
      <c r="E60" s="118" t="s">
        <v>473</v>
      </c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56">
        <f>COUNTIF(C60:P60,"x")/F102</f>
        <v>0.66666666666666663</v>
      </c>
    </row>
    <row r="61" spans="1:17" x14ac:dyDescent="0.25">
      <c r="A61" t="s">
        <v>581</v>
      </c>
      <c r="B61" s="122" t="s">
        <v>231</v>
      </c>
      <c r="C61" s="119" t="s">
        <v>473</v>
      </c>
      <c r="D61" s="119" t="s">
        <v>473</v>
      </c>
      <c r="E61" s="119" t="s">
        <v>473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56">
        <f>COUNTIF(C61:P61,"x")/F102</f>
        <v>1</v>
      </c>
    </row>
    <row r="62" spans="1:17" x14ac:dyDescent="0.25">
      <c r="B62" t="s">
        <v>321</v>
      </c>
      <c r="C62" s="59">
        <f>COUNTIF(C58:C61,"x")/4</f>
        <v>0.5</v>
      </c>
      <c r="D62" s="59">
        <f t="shared" ref="D62:P62" si="10">COUNTIF(D58:D61,"x")/4</f>
        <v>1</v>
      </c>
      <c r="E62" s="59">
        <f t="shared" si="10"/>
        <v>1</v>
      </c>
      <c r="F62" s="59">
        <f t="shared" si="10"/>
        <v>0</v>
      </c>
      <c r="G62" s="59">
        <f t="shared" si="10"/>
        <v>0</v>
      </c>
      <c r="H62" s="59">
        <f t="shared" si="10"/>
        <v>0</v>
      </c>
      <c r="I62" s="59">
        <f t="shared" si="10"/>
        <v>0</v>
      </c>
      <c r="J62" s="59">
        <f t="shared" si="10"/>
        <v>0</v>
      </c>
      <c r="K62" s="59">
        <f t="shared" si="10"/>
        <v>0</v>
      </c>
      <c r="L62" s="59">
        <f t="shared" si="10"/>
        <v>0</v>
      </c>
      <c r="M62" s="59">
        <f t="shared" si="10"/>
        <v>0</v>
      </c>
      <c r="N62" s="59">
        <f t="shared" si="10"/>
        <v>0</v>
      </c>
      <c r="O62" s="59">
        <f t="shared" ref="O62" si="11">COUNTIF(O58:O61,"x")/4</f>
        <v>0</v>
      </c>
      <c r="P62" s="59">
        <f t="shared" si="10"/>
        <v>0</v>
      </c>
      <c r="Q62" s="54">
        <f>AVERAGE(Q58:Q61)</f>
        <v>0.83333333333333326</v>
      </c>
    </row>
    <row r="63" spans="1:17" x14ac:dyDescent="0.2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7" x14ac:dyDescent="0.25">
      <c r="B64" s="10" t="s">
        <v>375</v>
      </c>
      <c r="C64" s="6"/>
      <c r="D64" s="6"/>
      <c r="E64" s="6"/>
      <c r="F64" s="6"/>
      <c r="G64" s="6"/>
    </row>
    <row r="65" spans="1:17" x14ac:dyDescent="0.25">
      <c r="A65" t="s">
        <v>581</v>
      </c>
      <c r="B65" s="122" t="s">
        <v>148</v>
      </c>
      <c r="C65" s="119" t="s">
        <v>473</v>
      </c>
      <c r="D65" s="119"/>
      <c r="E65" s="119" t="s">
        <v>473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56">
        <f>COUNTIF(C65:P65,"x")/F102</f>
        <v>0.66666666666666663</v>
      </c>
    </row>
    <row r="66" spans="1:17" x14ac:dyDescent="0.25">
      <c r="A66" t="s">
        <v>580</v>
      </c>
      <c r="B66" s="120" t="s">
        <v>603</v>
      </c>
      <c r="C66" s="118" t="s">
        <v>473</v>
      </c>
      <c r="D66" s="118" t="s">
        <v>473</v>
      </c>
      <c r="E66" s="118" t="s">
        <v>473</v>
      </c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56">
        <f>COUNTIF(C66:P66,"x")/F102</f>
        <v>1</v>
      </c>
    </row>
    <row r="67" spans="1:17" x14ac:dyDescent="0.25">
      <c r="A67" t="s">
        <v>582</v>
      </c>
      <c r="B67" s="120" t="s">
        <v>245</v>
      </c>
      <c r="C67" s="125" t="s">
        <v>473</v>
      </c>
      <c r="D67" s="125"/>
      <c r="E67" s="125" t="s">
        <v>473</v>
      </c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56">
        <f>COUNTIF(C67:P67,"x")/F102</f>
        <v>0.66666666666666663</v>
      </c>
    </row>
    <row r="68" spans="1:17" x14ac:dyDescent="0.25">
      <c r="B68" t="s">
        <v>337</v>
      </c>
      <c r="C68" s="59">
        <f>COUNTIF(C65:C67,"x")/3</f>
        <v>1</v>
      </c>
      <c r="D68" s="59">
        <f t="shared" ref="D68:P68" si="12">COUNTIF(D65:D67,"x")/3</f>
        <v>0.33333333333333331</v>
      </c>
      <c r="E68" s="59">
        <f t="shared" si="12"/>
        <v>1</v>
      </c>
      <c r="F68" s="59">
        <f t="shared" si="12"/>
        <v>0</v>
      </c>
      <c r="G68" s="59">
        <f t="shared" si="12"/>
        <v>0</v>
      </c>
      <c r="H68" s="59">
        <f t="shared" si="12"/>
        <v>0</v>
      </c>
      <c r="I68" s="59">
        <f t="shared" si="12"/>
        <v>0</v>
      </c>
      <c r="J68" s="59">
        <f t="shared" si="12"/>
        <v>0</v>
      </c>
      <c r="K68" s="59">
        <f t="shared" si="12"/>
        <v>0</v>
      </c>
      <c r="L68" s="59">
        <f t="shared" si="12"/>
        <v>0</v>
      </c>
      <c r="M68" s="59">
        <f t="shared" si="12"/>
        <v>0</v>
      </c>
      <c r="N68" s="59">
        <f t="shared" si="12"/>
        <v>0</v>
      </c>
      <c r="O68" s="59">
        <f t="shared" ref="O68" si="13">COUNTIF(O65:O67,"x")/3</f>
        <v>0</v>
      </c>
      <c r="P68" s="59">
        <f t="shared" si="12"/>
        <v>0</v>
      </c>
      <c r="Q68" s="54">
        <f>AVERAGE(Q65:Q67)</f>
        <v>0.77777777777777768</v>
      </c>
    </row>
    <row r="69" spans="1:17" x14ac:dyDescent="0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7" x14ac:dyDescent="0.25">
      <c r="B70" s="10" t="s">
        <v>376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7" x14ac:dyDescent="0.25">
      <c r="A71" t="s">
        <v>581</v>
      </c>
      <c r="B71" s="122" t="s">
        <v>3</v>
      </c>
      <c r="C71" s="119"/>
      <c r="D71" s="119" t="s">
        <v>473</v>
      </c>
      <c r="E71" s="119" t="s">
        <v>473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56">
        <f>COUNTIF(C71:P71,"x")/F102</f>
        <v>0.66666666666666663</v>
      </c>
    </row>
    <row r="72" spans="1:17" x14ac:dyDescent="0.25">
      <c r="A72" t="s">
        <v>581</v>
      </c>
      <c r="B72" s="120" t="s">
        <v>158</v>
      </c>
      <c r="C72" s="118"/>
      <c r="D72" s="118" t="s">
        <v>473</v>
      </c>
      <c r="E72" s="118" t="s">
        <v>473</v>
      </c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56">
        <f>COUNTIF(C72:P72,"x")/F102</f>
        <v>0.66666666666666663</v>
      </c>
    </row>
    <row r="73" spans="1:17" x14ac:dyDescent="0.25">
      <c r="A73" t="s">
        <v>581</v>
      </c>
      <c r="B73" s="120" t="s">
        <v>177</v>
      </c>
      <c r="C73" s="118" t="s">
        <v>473</v>
      </c>
      <c r="D73" s="118" t="s">
        <v>473</v>
      </c>
      <c r="E73" s="118" t="s">
        <v>473</v>
      </c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56">
        <f>COUNTIF(C73:P73,"x")/F102</f>
        <v>1</v>
      </c>
    </row>
    <row r="74" spans="1:17" x14ac:dyDescent="0.25">
      <c r="A74" t="s">
        <v>580</v>
      </c>
      <c r="B74" s="120" t="s">
        <v>506</v>
      </c>
      <c r="C74" s="118" t="s">
        <v>473</v>
      </c>
      <c r="D74" s="118" t="s">
        <v>473</v>
      </c>
      <c r="E74" s="118" t="s">
        <v>473</v>
      </c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56">
        <f>COUNTIF(C74:P74,"x")/F102</f>
        <v>1</v>
      </c>
    </row>
    <row r="75" spans="1:17" x14ac:dyDescent="0.25">
      <c r="A75" t="s">
        <v>581</v>
      </c>
      <c r="B75" s="120" t="s">
        <v>198</v>
      </c>
      <c r="C75" s="118"/>
      <c r="D75" s="118" t="s">
        <v>473</v>
      </c>
      <c r="E75" s="118" t="s">
        <v>473</v>
      </c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56">
        <f>COUNTIF(C75:P75,"x")/F102</f>
        <v>0.66666666666666663</v>
      </c>
    </row>
    <row r="76" spans="1:17" x14ac:dyDescent="0.25">
      <c r="A76" t="s">
        <v>581</v>
      </c>
      <c r="B76" s="120" t="s">
        <v>199</v>
      </c>
      <c r="C76" s="118" t="s">
        <v>473</v>
      </c>
      <c r="D76" s="118" t="s">
        <v>473</v>
      </c>
      <c r="E76" s="118" t="s">
        <v>473</v>
      </c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56">
        <f>COUNTIF(C76:P76,"x")/F102</f>
        <v>1</v>
      </c>
    </row>
    <row r="77" spans="1:17" x14ac:dyDescent="0.25">
      <c r="A77" t="s">
        <v>581</v>
      </c>
      <c r="B77" s="128" t="s">
        <v>259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56">
        <f>COUNTIF(C77:P77,"x")/F102</f>
        <v>0</v>
      </c>
    </row>
    <row r="78" spans="1:17" x14ac:dyDescent="0.25">
      <c r="B78" t="s">
        <v>337</v>
      </c>
      <c r="C78" s="56">
        <f>COUNTIF(C71:C77,"x")/7</f>
        <v>0.42857142857142855</v>
      </c>
      <c r="D78" s="56">
        <f t="shared" ref="D78:P78" si="14">COUNTIF(D71:D77,"x")/7</f>
        <v>0.8571428571428571</v>
      </c>
      <c r="E78" s="56">
        <f t="shared" si="14"/>
        <v>0.8571428571428571</v>
      </c>
      <c r="F78" s="56">
        <f t="shared" si="14"/>
        <v>0</v>
      </c>
      <c r="G78" s="56">
        <f t="shared" si="14"/>
        <v>0</v>
      </c>
      <c r="H78" s="56">
        <f t="shared" si="14"/>
        <v>0</v>
      </c>
      <c r="I78" s="56">
        <f t="shared" si="14"/>
        <v>0</v>
      </c>
      <c r="J78" s="56">
        <f t="shared" si="14"/>
        <v>0</v>
      </c>
      <c r="K78" s="56">
        <f t="shared" si="14"/>
        <v>0</v>
      </c>
      <c r="L78" s="56">
        <f t="shared" si="14"/>
        <v>0</v>
      </c>
      <c r="M78" s="56">
        <f t="shared" si="14"/>
        <v>0</v>
      </c>
      <c r="N78" s="56">
        <f t="shared" si="14"/>
        <v>0</v>
      </c>
      <c r="O78" s="56">
        <f t="shared" ref="O78" si="15">COUNTIF(O71:O77,"x")/7</f>
        <v>0</v>
      </c>
      <c r="P78" s="56">
        <f t="shared" si="14"/>
        <v>0</v>
      </c>
      <c r="Q78" s="54">
        <f>AVERAGE(Q71:Q77)</f>
        <v>0.7142857142857143</v>
      </c>
    </row>
    <row r="79" spans="1:17" x14ac:dyDescent="0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7" x14ac:dyDescent="0.25">
      <c r="B80" t="s">
        <v>345</v>
      </c>
      <c r="C80" s="15">
        <f>COUNTIF(C3:C77,"x")</f>
        <v>45</v>
      </c>
      <c r="D80" s="15">
        <f t="shared" ref="D80:P80" si="16">COUNTIF(D2:D77,"x")</f>
        <v>44</v>
      </c>
      <c r="E80" s="15">
        <f t="shared" si="16"/>
        <v>48</v>
      </c>
      <c r="F80" s="15">
        <f t="shared" si="16"/>
        <v>0</v>
      </c>
      <c r="G80" s="15">
        <f t="shared" si="16"/>
        <v>0</v>
      </c>
      <c r="H80" s="15">
        <f t="shared" si="16"/>
        <v>0</v>
      </c>
      <c r="I80" s="15">
        <f t="shared" si="16"/>
        <v>0</v>
      </c>
      <c r="J80" s="15">
        <f t="shared" si="16"/>
        <v>0</v>
      </c>
      <c r="K80" s="15">
        <f t="shared" si="16"/>
        <v>0</v>
      </c>
      <c r="L80" s="15">
        <f t="shared" si="16"/>
        <v>0</v>
      </c>
      <c r="M80" s="15">
        <f t="shared" si="16"/>
        <v>0</v>
      </c>
      <c r="N80" s="15">
        <f t="shared" si="16"/>
        <v>0</v>
      </c>
      <c r="O80" s="15">
        <f t="shared" ref="O80" si="17">COUNTIF(O2:O77,"x")</f>
        <v>0</v>
      </c>
      <c r="P80" s="15">
        <f t="shared" si="16"/>
        <v>0</v>
      </c>
    </row>
    <row r="81" spans="2:19" x14ac:dyDescent="0.25">
      <c r="B81" s="112" t="s">
        <v>449</v>
      </c>
      <c r="C81" s="113">
        <f>COUNTIF(C3:C77,"x")/J102</f>
        <v>0.88235294117647056</v>
      </c>
      <c r="D81" s="113">
        <f>COUNTIF(D3:D77,"x")/J102</f>
        <v>0.86274509803921573</v>
      </c>
      <c r="E81" s="113">
        <f>COUNTIF(E3:E77,"x")/J102</f>
        <v>0.94117647058823528</v>
      </c>
      <c r="F81" s="113">
        <f t="shared" ref="F81:P81" si="18">COUNTIF(F3:F77,"x")/$J102</f>
        <v>0</v>
      </c>
      <c r="G81" s="113">
        <f t="shared" si="18"/>
        <v>0</v>
      </c>
      <c r="H81" s="113">
        <f t="shared" si="18"/>
        <v>0</v>
      </c>
      <c r="I81" s="113">
        <f t="shared" si="18"/>
        <v>0</v>
      </c>
      <c r="J81" s="113">
        <f t="shared" si="18"/>
        <v>0</v>
      </c>
      <c r="K81" s="113">
        <f t="shared" si="18"/>
        <v>0</v>
      </c>
      <c r="L81" s="113">
        <f t="shared" si="18"/>
        <v>0</v>
      </c>
      <c r="M81" s="113">
        <f t="shared" si="18"/>
        <v>0</v>
      </c>
      <c r="N81" s="113">
        <f t="shared" si="18"/>
        <v>0</v>
      </c>
      <c r="O81" s="113">
        <f t="shared" ref="O81" si="19">COUNTIF(O3:O77,"x")/$J102</f>
        <v>0</v>
      </c>
      <c r="P81" s="113">
        <f t="shared" si="18"/>
        <v>0</v>
      </c>
    </row>
    <row r="82" spans="2:19" x14ac:dyDescent="0.25">
      <c r="B82" s="112" t="s">
        <v>478</v>
      </c>
      <c r="C82" s="113">
        <f>'Region 1'!C77</f>
        <v>0.8219782929300451</v>
      </c>
      <c r="D82" s="113">
        <f>'Region 1'!D77</f>
        <v>0.91664361837225916</v>
      </c>
      <c r="E82" s="113">
        <f>'Region 1'!E77</f>
        <v>0.88510223873584382</v>
      </c>
      <c r="F82" s="113">
        <f>'Region 5'!F72</f>
        <v>0</v>
      </c>
      <c r="G82" s="113">
        <f>'Region 5'!G72</f>
        <v>0</v>
      </c>
      <c r="H82" s="113">
        <f>'Region 5'!H72</f>
        <v>0</v>
      </c>
      <c r="I82" s="113">
        <f>'Region 5'!I72</f>
        <v>0</v>
      </c>
      <c r="J82" s="113">
        <f>'Region 5'!J72</f>
        <v>0</v>
      </c>
      <c r="K82" s="113">
        <f>'Region 5'!K72</f>
        <v>0</v>
      </c>
      <c r="L82" s="113">
        <f>'Region 5'!L72</f>
        <v>0</v>
      </c>
      <c r="M82" s="113">
        <f>'Region 5'!M72</f>
        <v>0</v>
      </c>
      <c r="N82" s="113">
        <f>'Region 5'!N72</f>
        <v>0</v>
      </c>
      <c r="O82" s="113">
        <f>'Region 5'!O72</f>
        <v>0</v>
      </c>
      <c r="P82" s="113">
        <f>'Region 5'!P72</f>
        <v>0</v>
      </c>
    </row>
    <row r="83" spans="2:19" x14ac:dyDescent="0.25"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2:19" x14ac:dyDescent="0.25"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</row>
    <row r="85" spans="2:19" x14ac:dyDescent="0.25">
      <c r="B85" s="17" t="s">
        <v>583</v>
      </c>
      <c r="C85" s="15">
        <f t="shared" ref="C85:G85" si="20">COUNTIFS(C3:C77,"X",$A3:$A77,"L")</f>
        <v>29</v>
      </c>
      <c r="D85" s="15">
        <f t="shared" si="20"/>
        <v>29</v>
      </c>
      <c r="E85" s="15">
        <f t="shared" si="20"/>
        <v>31</v>
      </c>
      <c r="F85" s="15">
        <f t="shared" si="20"/>
        <v>0</v>
      </c>
      <c r="G85" s="15">
        <f t="shared" si="20"/>
        <v>0</v>
      </c>
      <c r="H85" s="15">
        <f t="shared" ref="H85:P85" si="21">COUNTIFS(H3:H77,"X",$A3:$A77,"L")</f>
        <v>0</v>
      </c>
      <c r="I85" s="15">
        <f t="shared" si="21"/>
        <v>0</v>
      </c>
      <c r="J85" s="15">
        <f t="shared" si="21"/>
        <v>0</v>
      </c>
      <c r="K85" s="15">
        <f t="shared" si="21"/>
        <v>0</v>
      </c>
      <c r="L85" s="15">
        <f t="shared" si="21"/>
        <v>0</v>
      </c>
      <c r="M85" s="15">
        <f t="shared" si="21"/>
        <v>0</v>
      </c>
      <c r="N85" s="15">
        <f t="shared" si="21"/>
        <v>0</v>
      </c>
      <c r="O85" s="15">
        <f t="shared" ref="O85" si="22">COUNTIFS(O3:O77,"X",$A3:$A77,"L")</f>
        <v>0</v>
      </c>
      <c r="P85" s="15">
        <f t="shared" si="21"/>
        <v>0</v>
      </c>
    </row>
    <row r="86" spans="2:19" x14ac:dyDescent="0.25">
      <c r="B86" s="17" t="s">
        <v>587</v>
      </c>
      <c r="C86" s="15">
        <f>COUNTIF($A3:$A77,"L")</f>
        <v>34</v>
      </c>
      <c r="D86" s="15">
        <f t="shared" ref="D86:P86" si="23">COUNTIF($A3:$A77,"l")</f>
        <v>34</v>
      </c>
      <c r="E86" s="15">
        <f t="shared" si="23"/>
        <v>34</v>
      </c>
      <c r="F86" s="15">
        <f t="shared" si="23"/>
        <v>34</v>
      </c>
      <c r="G86" s="15">
        <f t="shared" si="23"/>
        <v>34</v>
      </c>
      <c r="H86" s="15">
        <f t="shared" si="23"/>
        <v>34</v>
      </c>
      <c r="I86" s="15">
        <f t="shared" si="23"/>
        <v>34</v>
      </c>
      <c r="J86" s="15">
        <f t="shared" si="23"/>
        <v>34</v>
      </c>
      <c r="K86" s="15">
        <f t="shared" si="23"/>
        <v>34</v>
      </c>
      <c r="L86" s="15">
        <f t="shared" si="23"/>
        <v>34</v>
      </c>
      <c r="M86" s="15">
        <f t="shared" si="23"/>
        <v>34</v>
      </c>
      <c r="N86" s="15">
        <f t="shared" si="23"/>
        <v>34</v>
      </c>
      <c r="O86" s="15">
        <f t="shared" ref="O86" si="24">COUNTIF($A3:$A77,"l")</f>
        <v>34</v>
      </c>
      <c r="P86" s="15">
        <f t="shared" si="23"/>
        <v>34</v>
      </c>
    </row>
    <row r="87" spans="2:19" x14ac:dyDescent="0.25">
      <c r="B87" s="17" t="s">
        <v>588</v>
      </c>
      <c r="C87" s="133">
        <f>C85/C86</f>
        <v>0.8529411764705882</v>
      </c>
      <c r="D87" s="133">
        <f t="shared" ref="D87:P87" si="25">D85/D86</f>
        <v>0.8529411764705882</v>
      </c>
      <c r="E87" s="133">
        <f t="shared" si="25"/>
        <v>0.91176470588235292</v>
      </c>
      <c r="F87" s="133">
        <f t="shared" si="25"/>
        <v>0</v>
      </c>
      <c r="G87" s="133">
        <f t="shared" si="25"/>
        <v>0</v>
      </c>
      <c r="H87" s="133">
        <f t="shared" si="25"/>
        <v>0</v>
      </c>
      <c r="I87" s="133">
        <f t="shared" si="25"/>
        <v>0</v>
      </c>
      <c r="J87" s="133">
        <f t="shared" si="25"/>
        <v>0</v>
      </c>
      <c r="K87" s="133">
        <f t="shared" si="25"/>
        <v>0</v>
      </c>
      <c r="L87" s="133">
        <f t="shared" si="25"/>
        <v>0</v>
      </c>
      <c r="M87" s="133">
        <f t="shared" si="25"/>
        <v>0</v>
      </c>
      <c r="N87" s="133">
        <f t="shared" si="25"/>
        <v>0</v>
      </c>
      <c r="O87" s="133">
        <f t="shared" ref="O87" si="26">O85/O86</f>
        <v>0</v>
      </c>
      <c r="P87" s="133">
        <f t="shared" si="25"/>
        <v>0</v>
      </c>
    </row>
    <row r="88" spans="2:19" x14ac:dyDescent="0.25"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</row>
    <row r="89" spans="2:19" x14ac:dyDescent="0.25">
      <c r="B89" s="17" t="s">
        <v>584</v>
      </c>
      <c r="C89" s="15">
        <f t="shared" ref="C89:G89" si="27">COUNTIFS(C3:C77,"X",$A3:$A77,"c")</f>
        <v>6</v>
      </c>
      <c r="D89" s="15">
        <f t="shared" si="27"/>
        <v>5</v>
      </c>
      <c r="E89" s="15">
        <f t="shared" si="27"/>
        <v>7</v>
      </c>
      <c r="F89" s="15">
        <f t="shared" si="27"/>
        <v>0</v>
      </c>
      <c r="G89" s="15">
        <f t="shared" si="27"/>
        <v>0</v>
      </c>
      <c r="H89" s="15">
        <f t="shared" ref="H89:P89" si="28">COUNTIFS(H3:H77,"X",$A3:$A77,"c")</f>
        <v>0</v>
      </c>
      <c r="I89" s="15">
        <f t="shared" si="28"/>
        <v>0</v>
      </c>
      <c r="J89" s="15">
        <f t="shared" si="28"/>
        <v>0</v>
      </c>
      <c r="K89" s="15">
        <f t="shared" si="28"/>
        <v>0</v>
      </c>
      <c r="L89" s="15">
        <f t="shared" si="28"/>
        <v>0</v>
      </c>
      <c r="M89" s="15">
        <f t="shared" si="28"/>
        <v>0</v>
      </c>
      <c r="N89" s="15">
        <f t="shared" si="28"/>
        <v>0</v>
      </c>
      <c r="O89" s="15">
        <f t="shared" ref="O89" si="29">COUNTIFS(O3:O77,"X",$A3:$A77,"c")</f>
        <v>0</v>
      </c>
      <c r="P89" s="15">
        <f t="shared" si="28"/>
        <v>0</v>
      </c>
    </row>
    <row r="90" spans="2:19" x14ac:dyDescent="0.25">
      <c r="B90" s="17" t="s">
        <v>589</v>
      </c>
      <c r="C90" s="15">
        <f t="shared" ref="C90:P90" si="30">COUNTIF($A3:$A77,"c")</f>
        <v>7</v>
      </c>
      <c r="D90" s="15">
        <f t="shared" si="30"/>
        <v>7</v>
      </c>
      <c r="E90" s="15">
        <f t="shared" si="30"/>
        <v>7</v>
      </c>
      <c r="F90" s="15">
        <f t="shared" si="30"/>
        <v>7</v>
      </c>
      <c r="G90" s="15">
        <f t="shared" si="30"/>
        <v>7</v>
      </c>
      <c r="H90" s="15">
        <f t="shared" si="30"/>
        <v>7</v>
      </c>
      <c r="I90" s="15">
        <f t="shared" si="30"/>
        <v>7</v>
      </c>
      <c r="J90" s="15">
        <f t="shared" si="30"/>
        <v>7</v>
      </c>
      <c r="K90" s="15">
        <f t="shared" si="30"/>
        <v>7</v>
      </c>
      <c r="L90" s="15">
        <f t="shared" si="30"/>
        <v>7</v>
      </c>
      <c r="M90" s="15">
        <f t="shared" si="30"/>
        <v>7</v>
      </c>
      <c r="N90" s="15">
        <f t="shared" si="30"/>
        <v>7</v>
      </c>
      <c r="O90" s="15">
        <f t="shared" ref="O90" si="31">COUNTIF($A3:$A77,"c")</f>
        <v>7</v>
      </c>
      <c r="P90" s="15">
        <f t="shared" si="30"/>
        <v>7</v>
      </c>
    </row>
    <row r="91" spans="2:19" x14ac:dyDescent="0.25">
      <c r="B91" s="17" t="s">
        <v>590</v>
      </c>
      <c r="C91" s="133">
        <f>C89/C90</f>
        <v>0.8571428571428571</v>
      </c>
      <c r="D91" s="133">
        <f t="shared" ref="D91:P91" si="32">D89/D90</f>
        <v>0.7142857142857143</v>
      </c>
      <c r="E91" s="133">
        <f t="shared" si="32"/>
        <v>1</v>
      </c>
      <c r="F91" s="133">
        <f t="shared" si="32"/>
        <v>0</v>
      </c>
      <c r="G91" s="133">
        <f t="shared" si="32"/>
        <v>0</v>
      </c>
      <c r="H91" s="133">
        <f t="shared" si="32"/>
        <v>0</v>
      </c>
      <c r="I91" s="133">
        <f t="shared" si="32"/>
        <v>0</v>
      </c>
      <c r="J91" s="133">
        <f t="shared" si="32"/>
        <v>0</v>
      </c>
      <c r="K91" s="133">
        <f t="shared" si="32"/>
        <v>0</v>
      </c>
      <c r="L91" s="133">
        <f t="shared" si="32"/>
        <v>0</v>
      </c>
      <c r="M91" s="133">
        <f t="shared" si="32"/>
        <v>0</v>
      </c>
      <c r="N91" s="133">
        <f t="shared" si="32"/>
        <v>0</v>
      </c>
      <c r="O91" s="133">
        <f t="shared" ref="O91" si="33">O89/O90</f>
        <v>0</v>
      </c>
      <c r="P91" s="133">
        <f t="shared" si="32"/>
        <v>0</v>
      </c>
    </row>
    <row r="92" spans="2:19" x14ac:dyDescent="0.25"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S92" t="s">
        <v>467</v>
      </c>
    </row>
    <row r="93" spans="2:19" x14ac:dyDescent="0.25">
      <c r="B93" s="17" t="s">
        <v>585</v>
      </c>
      <c r="C93" s="15">
        <f t="shared" ref="C93:G93" si="34">COUNTIFS(C3:C77,"X",$A3:$A77,"s")</f>
        <v>9</v>
      </c>
      <c r="D93" s="15">
        <f t="shared" si="34"/>
        <v>9</v>
      </c>
      <c r="E93" s="15">
        <f t="shared" si="34"/>
        <v>9</v>
      </c>
      <c r="F93" s="15">
        <f t="shared" si="34"/>
        <v>0</v>
      </c>
      <c r="G93" s="15">
        <f t="shared" si="34"/>
        <v>0</v>
      </c>
      <c r="H93" s="15">
        <f t="shared" ref="H93:P93" si="35">COUNTIFS(H3:H77,"X",$A3:$A77,"s")</f>
        <v>0</v>
      </c>
      <c r="I93" s="15">
        <f t="shared" si="35"/>
        <v>0</v>
      </c>
      <c r="J93" s="15">
        <f t="shared" si="35"/>
        <v>0</v>
      </c>
      <c r="K93" s="15">
        <f t="shared" si="35"/>
        <v>0</v>
      </c>
      <c r="L93" s="15">
        <f t="shared" si="35"/>
        <v>0</v>
      </c>
      <c r="M93" s="15">
        <f t="shared" si="35"/>
        <v>0</v>
      </c>
      <c r="N93" s="15">
        <f t="shared" si="35"/>
        <v>0</v>
      </c>
      <c r="O93" s="15">
        <f t="shared" ref="O93" si="36">COUNTIFS(O3:O77,"X",$A3:$A77,"s")</f>
        <v>0</v>
      </c>
      <c r="P93" s="15">
        <f t="shared" si="35"/>
        <v>0</v>
      </c>
    </row>
    <row r="94" spans="2:19" x14ac:dyDescent="0.25">
      <c r="B94" s="17" t="s">
        <v>591</v>
      </c>
      <c r="C94" s="15">
        <f t="shared" ref="C94:P94" si="37">COUNTIF($A3:$A77,"s")</f>
        <v>9</v>
      </c>
      <c r="D94" s="15">
        <f t="shared" si="37"/>
        <v>9</v>
      </c>
      <c r="E94" s="15">
        <f t="shared" si="37"/>
        <v>9</v>
      </c>
      <c r="F94" s="15">
        <f t="shared" si="37"/>
        <v>9</v>
      </c>
      <c r="G94" s="15">
        <f t="shared" si="37"/>
        <v>9</v>
      </c>
      <c r="H94" s="15">
        <f t="shared" si="37"/>
        <v>9</v>
      </c>
      <c r="I94" s="15">
        <f t="shared" si="37"/>
        <v>9</v>
      </c>
      <c r="J94" s="15">
        <f t="shared" si="37"/>
        <v>9</v>
      </c>
      <c r="K94" s="15">
        <f t="shared" si="37"/>
        <v>9</v>
      </c>
      <c r="L94" s="15">
        <f t="shared" si="37"/>
        <v>9</v>
      </c>
      <c r="M94" s="15">
        <f t="shared" si="37"/>
        <v>9</v>
      </c>
      <c r="N94" s="15">
        <f t="shared" si="37"/>
        <v>9</v>
      </c>
      <c r="O94" s="15">
        <f t="shared" ref="O94" si="38">COUNTIF($A3:$A77,"s")</f>
        <v>9</v>
      </c>
      <c r="P94" s="15">
        <f t="shared" si="37"/>
        <v>9</v>
      </c>
    </row>
    <row r="95" spans="2:19" x14ac:dyDescent="0.25">
      <c r="B95" s="17" t="s">
        <v>592</v>
      </c>
      <c r="C95" s="133">
        <f>C93/C94</f>
        <v>1</v>
      </c>
      <c r="D95" s="133">
        <f t="shared" ref="D95:P95" si="39">D93/D94</f>
        <v>1</v>
      </c>
      <c r="E95" s="133">
        <f t="shared" si="39"/>
        <v>1</v>
      </c>
      <c r="F95" s="133">
        <f t="shared" si="39"/>
        <v>0</v>
      </c>
      <c r="G95" s="133">
        <f t="shared" si="39"/>
        <v>0</v>
      </c>
      <c r="H95" s="133">
        <f t="shared" si="39"/>
        <v>0</v>
      </c>
      <c r="I95" s="133">
        <f t="shared" si="39"/>
        <v>0</v>
      </c>
      <c r="J95" s="133">
        <f t="shared" si="39"/>
        <v>0</v>
      </c>
      <c r="K95" s="133">
        <f t="shared" si="39"/>
        <v>0</v>
      </c>
      <c r="L95" s="133">
        <f t="shared" si="39"/>
        <v>0</v>
      </c>
      <c r="M95" s="133">
        <f t="shared" si="39"/>
        <v>0</v>
      </c>
      <c r="N95" s="133">
        <f t="shared" si="39"/>
        <v>0</v>
      </c>
      <c r="O95" s="133">
        <f t="shared" ref="O95" si="40">O93/O94</f>
        <v>0</v>
      </c>
      <c r="P95" s="133">
        <f t="shared" si="39"/>
        <v>0</v>
      </c>
    </row>
    <row r="96" spans="2:19" x14ac:dyDescent="0.25"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</row>
    <row r="97" spans="2:17" x14ac:dyDescent="0.25">
      <c r="B97" s="17" t="s">
        <v>586</v>
      </c>
      <c r="C97" s="15">
        <f t="shared" ref="C97:G97" si="41">COUNTIFS(C3:C77,"X",$A3:$A77,"o")</f>
        <v>1</v>
      </c>
      <c r="D97" s="15">
        <f t="shared" si="41"/>
        <v>1</v>
      </c>
      <c r="E97" s="15">
        <f t="shared" si="41"/>
        <v>1</v>
      </c>
      <c r="F97" s="15">
        <f t="shared" si="41"/>
        <v>0</v>
      </c>
      <c r="G97" s="15">
        <f t="shared" si="41"/>
        <v>0</v>
      </c>
      <c r="H97" s="15">
        <f t="shared" ref="H97:P97" si="42">COUNTIFS(H3:H77,"X",$A3:$A77,"o")</f>
        <v>0</v>
      </c>
      <c r="I97" s="15">
        <f t="shared" si="42"/>
        <v>0</v>
      </c>
      <c r="J97" s="15">
        <f t="shared" si="42"/>
        <v>0</v>
      </c>
      <c r="K97" s="15">
        <f t="shared" si="42"/>
        <v>0</v>
      </c>
      <c r="L97" s="15">
        <f t="shared" si="42"/>
        <v>0</v>
      </c>
      <c r="M97" s="15">
        <f t="shared" si="42"/>
        <v>0</v>
      </c>
      <c r="N97" s="15">
        <f t="shared" si="42"/>
        <v>0</v>
      </c>
      <c r="O97" s="15">
        <f t="shared" ref="O97" si="43">COUNTIFS(O3:O77,"X",$A3:$A77,"o")</f>
        <v>0</v>
      </c>
      <c r="P97" s="15">
        <f t="shared" si="42"/>
        <v>0</v>
      </c>
    </row>
    <row r="98" spans="2:17" x14ac:dyDescent="0.25">
      <c r="B98" s="17" t="s">
        <v>594</v>
      </c>
      <c r="C98" s="15">
        <f>COUNTIFS($A3:$A77,"o")</f>
        <v>1</v>
      </c>
      <c r="D98" s="15">
        <f t="shared" ref="D98:G98" si="44">COUNTIFS(D3:D77,"X",$A3:$A77,"o")</f>
        <v>1</v>
      </c>
      <c r="E98" s="15">
        <f t="shared" si="44"/>
        <v>1</v>
      </c>
      <c r="F98" s="15">
        <f t="shared" si="44"/>
        <v>0</v>
      </c>
      <c r="G98" s="15">
        <f t="shared" si="44"/>
        <v>0</v>
      </c>
      <c r="H98" s="15">
        <f t="shared" ref="H98:P98" si="45">COUNTIFS(H3:H77,"X",$A3:$A77,"o")</f>
        <v>0</v>
      </c>
      <c r="I98" s="15">
        <f t="shared" si="45"/>
        <v>0</v>
      </c>
      <c r="J98" s="15">
        <f t="shared" si="45"/>
        <v>0</v>
      </c>
      <c r="K98" s="15">
        <f t="shared" si="45"/>
        <v>0</v>
      </c>
      <c r="L98" s="15">
        <f t="shared" si="45"/>
        <v>0</v>
      </c>
      <c r="M98" s="15">
        <f t="shared" si="45"/>
        <v>0</v>
      </c>
      <c r="N98" s="15">
        <f t="shared" si="45"/>
        <v>0</v>
      </c>
      <c r="O98" s="15">
        <f t="shared" ref="O98" si="46">COUNTIFS(O3:O77,"X",$A3:$A77,"o")</f>
        <v>0</v>
      </c>
      <c r="P98" s="15">
        <f t="shared" si="45"/>
        <v>0</v>
      </c>
    </row>
    <row r="99" spans="2:17" x14ac:dyDescent="0.25">
      <c r="B99" s="17" t="s">
        <v>595</v>
      </c>
      <c r="C99" s="133">
        <f>C97/$C98</f>
        <v>1</v>
      </c>
      <c r="D99" s="133">
        <f t="shared" ref="D99:P99" si="47">D97/$C98</f>
        <v>1</v>
      </c>
      <c r="E99" s="133">
        <f t="shared" si="47"/>
        <v>1</v>
      </c>
      <c r="F99" s="133">
        <f t="shared" si="47"/>
        <v>0</v>
      </c>
      <c r="G99" s="133">
        <f t="shared" si="47"/>
        <v>0</v>
      </c>
      <c r="H99" s="133">
        <f t="shared" si="47"/>
        <v>0</v>
      </c>
      <c r="I99" s="133">
        <f t="shared" si="47"/>
        <v>0</v>
      </c>
      <c r="J99" s="133">
        <f t="shared" si="47"/>
        <v>0</v>
      </c>
      <c r="K99" s="133">
        <f t="shared" si="47"/>
        <v>0</v>
      </c>
      <c r="L99" s="133">
        <f t="shared" si="47"/>
        <v>0</v>
      </c>
      <c r="M99" s="133">
        <f t="shared" si="47"/>
        <v>0</v>
      </c>
      <c r="N99" s="133">
        <f t="shared" si="47"/>
        <v>0</v>
      </c>
      <c r="O99" s="133">
        <f t="shared" ref="O99" si="48">O97/$C98</f>
        <v>0</v>
      </c>
      <c r="P99" s="133">
        <f t="shared" si="47"/>
        <v>0</v>
      </c>
    </row>
    <row r="100" spans="2:17" x14ac:dyDescent="0.25"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</row>
    <row r="101" spans="2:17" x14ac:dyDescent="0.25"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2:17" x14ac:dyDescent="0.25">
      <c r="B102" s="11" t="s">
        <v>472</v>
      </c>
      <c r="C102" s="56">
        <f>AVERAGEIF(C81:P81,"&lt;&gt;0")</f>
        <v>0.89542483660130723</v>
      </c>
      <c r="E102" t="s">
        <v>365</v>
      </c>
      <c r="F102" s="6">
        <v>3</v>
      </c>
      <c r="H102" s="32" t="s">
        <v>445</v>
      </c>
      <c r="J102">
        <f>C86+C90+C94+C98</f>
        <v>51</v>
      </c>
    </row>
    <row r="103" spans="2:17" ht="20.25" x14ac:dyDescent="0.3">
      <c r="B103" s="114" t="s">
        <v>468</v>
      </c>
      <c r="C103" s="115">
        <f>'Region 1'!C92</f>
        <v>0.87457471667938269</v>
      </c>
    </row>
  </sheetData>
  <pageMargins left="0.7" right="0.7" top="0.75" bottom="0.75" header="0.3" footer="0.3"/>
  <pageSetup scale="63" fitToHeight="0" orientation="landscape" r:id="rId1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16"/>
  <sheetViews>
    <sheetView zoomScaleNormal="100" workbookViewId="0">
      <selection activeCell="F117" sqref="F117"/>
    </sheetView>
  </sheetViews>
  <sheetFormatPr defaultRowHeight="15" x14ac:dyDescent="0.25"/>
  <cols>
    <col min="1" max="1" width="2.42578125" bestFit="1" customWidth="1"/>
    <col min="2" max="2" width="38.85546875" bestFit="1" customWidth="1"/>
    <col min="3" max="3" width="9.7109375" bestFit="1" customWidth="1"/>
    <col min="5" max="5" width="10.5703125" bestFit="1" customWidth="1"/>
  </cols>
  <sheetData>
    <row r="1" spans="1:17" ht="48.75" x14ac:dyDescent="0.25">
      <c r="B1" s="30" t="s">
        <v>448</v>
      </c>
      <c r="C1" s="1" t="s">
        <v>622</v>
      </c>
      <c r="D1" s="1" t="s">
        <v>624</v>
      </c>
      <c r="E1" s="1" t="s">
        <v>625</v>
      </c>
      <c r="F1" s="1" t="s">
        <v>370</v>
      </c>
      <c r="G1" s="1" t="s">
        <v>312</v>
      </c>
      <c r="H1" s="1" t="s">
        <v>308</v>
      </c>
      <c r="I1" s="1" t="s">
        <v>598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53" t="s">
        <v>390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6"/>
    </row>
    <row r="3" spans="1:17" x14ac:dyDescent="0.25">
      <c r="A3" t="s">
        <v>582</v>
      </c>
      <c r="B3" s="2" t="s">
        <v>2</v>
      </c>
      <c r="C3" s="3" t="s">
        <v>473</v>
      </c>
      <c r="D3" s="3" t="s">
        <v>473</v>
      </c>
      <c r="E3" s="3" t="s">
        <v>473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6">
        <f>COUNTIF(C3:P3,"x")/(F114)</f>
        <v>1</v>
      </c>
    </row>
    <row r="4" spans="1:17" x14ac:dyDescent="0.25">
      <c r="A4" t="s">
        <v>581</v>
      </c>
      <c r="B4" s="2" t="s">
        <v>31</v>
      </c>
      <c r="C4" s="3" t="s">
        <v>473</v>
      </c>
      <c r="D4" s="3" t="s">
        <v>473</v>
      </c>
      <c r="E4" s="3" t="s">
        <v>473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>
        <f>COUNTIF(C4:P4,"x")/(F114)</f>
        <v>1</v>
      </c>
    </row>
    <row r="5" spans="1:17" x14ac:dyDescent="0.25">
      <c r="A5" t="s">
        <v>593</v>
      </c>
      <c r="B5" s="2" t="s">
        <v>315</v>
      </c>
      <c r="C5" s="3"/>
      <c r="D5" s="3" t="s">
        <v>473</v>
      </c>
      <c r="E5" s="3" t="s">
        <v>473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6">
        <f>COUNTIF(C5:P5,"x")/(F114)</f>
        <v>0.66666666666666663</v>
      </c>
    </row>
    <row r="6" spans="1:17" x14ac:dyDescent="0.25">
      <c r="A6" t="s">
        <v>581</v>
      </c>
      <c r="B6" s="2" t="s">
        <v>102</v>
      </c>
      <c r="C6" s="3" t="s">
        <v>473</v>
      </c>
      <c r="D6" s="3" t="s">
        <v>473</v>
      </c>
      <c r="E6" s="3" t="s">
        <v>473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6">
        <f>COUNTIF(C6:P6,"x")/(F114)</f>
        <v>1</v>
      </c>
    </row>
    <row r="7" spans="1:17" x14ac:dyDescent="0.25">
      <c r="A7" t="s">
        <v>581</v>
      </c>
      <c r="B7" s="2" t="s">
        <v>114</v>
      </c>
      <c r="C7" s="3" t="s">
        <v>473</v>
      </c>
      <c r="D7" s="3" t="s">
        <v>473</v>
      </c>
      <c r="E7" s="3" t="s">
        <v>473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6">
        <f>COUNTIF(C7:P7,"x")/(F114)</f>
        <v>1</v>
      </c>
    </row>
    <row r="8" spans="1:17" x14ac:dyDescent="0.25">
      <c r="A8" t="s">
        <v>581</v>
      </c>
      <c r="B8" s="2" t="s">
        <v>174</v>
      </c>
      <c r="C8" s="3"/>
      <c r="D8" s="3" t="s">
        <v>473</v>
      </c>
      <c r="E8" s="3" t="s">
        <v>473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6">
        <f>COUNTIF(C8:P8,"x")/(F114)</f>
        <v>0.66666666666666663</v>
      </c>
    </row>
    <row r="9" spans="1:17" x14ac:dyDescent="0.25">
      <c r="A9" t="s">
        <v>580</v>
      </c>
      <c r="B9" s="89" t="s">
        <v>551</v>
      </c>
      <c r="C9" s="3" t="s">
        <v>473</v>
      </c>
      <c r="D9" s="3" t="s">
        <v>473</v>
      </c>
      <c r="E9" s="3" t="s">
        <v>473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6">
        <f>COUNTIF(C9:P9,"x")/(F114)</f>
        <v>1</v>
      </c>
    </row>
    <row r="10" spans="1:17" x14ac:dyDescent="0.25">
      <c r="A10" t="s">
        <v>581</v>
      </c>
      <c r="B10" s="65" t="s">
        <v>271</v>
      </c>
      <c r="C10" s="64" t="s">
        <v>473</v>
      </c>
      <c r="D10" s="64" t="s">
        <v>473</v>
      </c>
      <c r="E10" s="64" t="s">
        <v>473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56">
        <f>COUNTIF(C10:P10,"x")/(F114)</f>
        <v>1</v>
      </c>
    </row>
    <row r="11" spans="1:17" x14ac:dyDescent="0.25">
      <c r="B11" t="s">
        <v>337</v>
      </c>
      <c r="C11" s="59">
        <f>COUNTIF(C3:C10,"x")/8</f>
        <v>0.75</v>
      </c>
      <c r="D11" s="59">
        <f t="shared" ref="D11:P11" si="0">COUNTIF(D3:D10,"x")/8</f>
        <v>1</v>
      </c>
      <c r="E11" s="59">
        <f t="shared" si="0"/>
        <v>1</v>
      </c>
      <c r="F11" s="59">
        <f t="shared" si="0"/>
        <v>0</v>
      </c>
      <c r="G11" s="59">
        <f t="shared" si="0"/>
        <v>0</v>
      </c>
      <c r="H11" s="59">
        <f t="shared" si="0"/>
        <v>0</v>
      </c>
      <c r="I11" s="59">
        <f t="shared" si="0"/>
        <v>0</v>
      </c>
      <c r="J11" s="59">
        <f t="shared" si="0"/>
        <v>0</v>
      </c>
      <c r="K11" s="59">
        <f t="shared" si="0"/>
        <v>0</v>
      </c>
      <c r="L11" s="59">
        <f t="shared" si="0"/>
        <v>0</v>
      </c>
      <c r="M11" s="59">
        <f t="shared" si="0"/>
        <v>0</v>
      </c>
      <c r="N11" s="59">
        <f t="shared" si="0"/>
        <v>0</v>
      </c>
      <c r="O11" s="59">
        <f t="shared" ref="O11" si="1">COUNTIF(O3:O10,"x")/8</f>
        <v>0</v>
      </c>
      <c r="P11" s="59">
        <f t="shared" si="0"/>
        <v>0</v>
      </c>
      <c r="Q11" s="54">
        <f>AVERAGE(Q3:Q10)</f>
        <v>0.91666666666666663</v>
      </c>
    </row>
    <row r="12" spans="1:17" x14ac:dyDescent="0.2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7" x14ac:dyDescent="0.25">
      <c r="B13" s="10" t="s">
        <v>377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x14ac:dyDescent="0.25">
      <c r="A14" t="s">
        <v>582</v>
      </c>
      <c r="B14" s="45" t="s">
        <v>43</v>
      </c>
      <c r="C14" s="64" t="s">
        <v>473</v>
      </c>
      <c r="D14" s="64" t="s">
        <v>473</v>
      </c>
      <c r="E14" s="64" t="s">
        <v>473</v>
      </c>
      <c r="F14" s="64"/>
      <c r="G14" s="64"/>
      <c r="H14" s="64"/>
      <c r="I14" s="64"/>
      <c r="J14" s="64"/>
      <c r="K14" s="64"/>
      <c r="L14" s="64"/>
      <c r="M14" s="66"/>
      <c r="N14" s="66"/>
      <c r="O14" s="66"/>
      <c r="P14" s="67"/>
      <c r="Q14" s="56">
        <f>COUNTIF(C14:P14,"x")/(F114)</f>
        <v>1</v>
      </c>
    </row>
    <row r="15" spans="1:17" x14ac:dyDescent="0.25">
      <c r="A15" t="s">
        <v>580</v>
      </c>
      <c r="B15" s="76" t="s">
        <v>504</v>
      </c>
      <c r="C15" s="77" t="s">
        <v>473</v>
      </c>
      <c r="D15" s="77" t="s">
        <v>473</v>
      </c>
      <c r="E15" s="77" t="s">
        <v>473</v>
      </c>
      <c r="F15" s="77"/>
      <c r="G15" s="77"/>
      <c r="H15" s="77"/>
      <c r="I15" s="77"/>
      <c r="J15" s="77"/>
      <c r="K15" s="77"/>
      <c r="L15" s="77"/>
      <c r="M15" s="83"/>
      <c r="N15" s="83"/>
      <c r="O15" s="83"/>
      <c r="P15" s="78"/>
      <c r="Q15" s="56">
        <f>COUNTIF(C15:P15,"x")/(F114)</f>
        <v>1</v>
      </c>
    </row>
    <row r="16" spans="1:17" x14ac:dyDescent="0.25">
      <c r="B16" s="20" t="s">
        <v>337</v>
      </c>
      <c r="C16" s="59">
        <f>COUNTIF(C14:C15,"x")/2</f>
        <v>1</v>
      </c>
      <c r="D16" s="59">
        <f t="shared" ref="D16:P16" si="2">COUNTIF(D14:D15,"x")/2</f>
        <v>1</v>
      </c>
      <c r="E16" s="59">
        <f t="shared" si="2"/>
        <v>1</v>
      </c>
      <c r="F16" s="59">
        <f t="shared" si="2"/>
        <v>0</v>
      </c>
      <c r="G16" s="59">
        <f t="shared" si="2"/>
        <v>0</v>
      </c>
      <c r="H16" s="59">
        <f t="shared" si="2"/>
        <v>0</v>
      </c>
      <c r="I16" s="59">
        <f t="shared" si="2"/>
        <v>0</v>
      </c>
      <c r="J16" s="59">
        <f t="shared" si="2"/>
        <v>0</v>
      </c>
      <c r="K16" s="59">
        <f t="shared" si="2"/>
        <v>0</v>
      </c>
      <c r="L16" s="59">
        <f t="shared" si="2"/>
        <v>0</v>
      </c>
      <c r="M16" s="59">
        <f t="shared" si="2"/>
        <v>0</v>
      </c>
      <c r="N16" s="59">
        <f t="shared" si="2"/>
        <v>0</v>
      </c>
      <c r="O16" s="59">
        <f t="shared" ref="O16" si="3">COUNTIF(O14:O15,"x")/2</f>
        <v>0</v>
      </c>
      <c r="P16" s="59">
        <f t="shared" si="2"/>
        <v>0</v>
      </c>
      <c r="Q16" s="54">
        <f>AVERAGE(Q14:Q14)</f>
        <v>1</v>
      </c>
    </row>
    <row r="17" spans="1:17" x14ac:dyDescent="0.25">
      <c r="B17" s="26"/>
      <c r="C17" s="27"/>
      <c r="D17" s="27"/>
      <c r="E17" s="27"/>
      <c r="F17" s="27"/>
      <c r="G17" s="27"/>
      <c r="H17" s="19"/>
      <c r="I17" s="19"/>
      <c r="J17" s="19"/>
      <c r="K17" s="19"/>
      <c r="L17" s="19"/>
      <c r="M17" s="19"/>
      <c r="N17" s="19"/>
      <c r="O17" s="19"/>
      <c r="P17" s="21"/>
      <c r="Q17" s="7"/>
    </row>
    <row r="18" spans="1:17" x14ac:dyDescent="0.25">
      <c r="B18" s="52" t="s">
        <v>378</v>
      </c>
      <c r="C18" s="24"/>
      <c r="D18" s="24"/>
      <c r="E18" s="24"/>
      <c r="F18" s="24"/>
      <c r="G18" s="24"/>
      <c r="H18" s="7"/>
      <c r="I18" s="7"/>
      <c r="J18" s="7"/>
      <c r="K18" s="7"/>
      <c r="L18" s="7"/>
      <c r="M18" s="7"/>
      <c r="N18" s="7"/>
      <c r="O18" s="7"/>
      <c r="Q18" s="14"/>
    </row>
    <row r="19" spans="1:17" x14ac:dyDescent="0.25">
      <c r="A19" t="s">
        <v>582</v>
      </c>
      <c r="B19" s="45" t="s">
        <v>67</v>
      </c>
      <c r="C19" s="64" t="s">
        <v>473</v>
      </c>
      <c r="D19" s="64" t="s">
        <v>473</v>
      </c>
      <c r="E19" s="64" t="s">
        <v>473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56">
        <f>COUNTIF(C19:P19,"x")/(F114)</f>
        <v>1</v>
      </c>
    </row>
    <row r="20" spans="1:17" x14ac:dyDescent="0.25">
      <c r="A20" t="s">
        <v>581</v>
      </c>
      <c r="B20" s="2" t="s">
        <v>69</v>
      </c>
      <c r="C20" s="3" t="s">
        <v>473</v>
      </c>
      <c r="D20" s="3" t="s">
        <v>473</v>
      </c>
      <c r="E20" s="3" t="s">
        <v>473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56">
        <f>COUNTIF(C20:P20,"x")/(F114)</f>
        <v>1</v>
      </c>
    </row>
    <row r="21" spans="1:17" s="70" customFormat="1" x14ac:dyDescent="0.25">
      <c r="A21" s="70" t="s">
        <v>581</v>
      </c>
      <c r="B21" s="50" t="s">
        <v>152</v>
      </c>
      <c r="C21" s="63" t="s">
        <v>473</v>
      </c>
      <c r="D21" s="63" t="s">
        <v>473</v>
      </c>
      <c r="E21" s="63" t="s">
        <v>473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71">
        <f>COUNTIF(C21:P21,"x")/(F114)</f>
        <v>1</v>
      </c>
    </row>
    <row r="22" spans="1:17" x14ac:dyDescent="0.25">
      <c r="A22" t="s">
        <v>580</v>
      </c>
      <c r="B22" s="50" t="s">
        <v>509</v>
      </c>
      <c r="C22" s="77" t="s">
        <v>473</v>
      </c>
      <c r="D22" s="77" t="s">
        <v>473</v>
      </c>
      <c r="E22" s="77" t="s">
        <v>473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56">
        <f>COUNTIF(C22:P22,"x")/(F114)</f>
        <v>1</v>
      </c>
    </row>
    <row r="23" spans="1:17" x14ac:dyDescent="0.25">
      <c r="A23" t="s">
        <v>581</v>
      </c>
      <c r="B23" s="50" t="s">
        <v>270</v>
      </c>
      <c r="C23" s="63" t="s">
        <v>473</v>
      </c>
      <c r="D23" s="63" t="s">
        <v>473</v>
      </c>
      <c r="E23" s="63" t="s">
        <v>473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71">
        <f>COUNTIF(C23:P23,"x")/(F114)</f>
        <v>1</v>
      </c>
    </row>
    <row r="24" spans="1:17" x14ac:dyDescent="0.25">
      <c r="B24" t="s">
        <v>337</v>
      </c>
      <c r="C24" s="59">
        <f>COUNTIF(C19:C23,"x")/5</f>
        <v>1</v>
      </c>
      <c r="D24" s="59">
        <f t="shared" ref="D24:P24" si="4">COUNTIF(D19:D23,"x")/5</f>
        <v>1</v>
      </c>
      <c r="E24" s="59">
        <f t="shared" si="4"/>
        <v>1</v>
      </c>
      <c r="F24" s="59">
        <f t="shared" si="4"/>
        <v>0</v>
      </c>
      <c r="G24" s="59">
        <f t="shared" si="4"/>
        <v>0</v>
      </c>
      <c r="H24" s="59">
        <f t="shared" si="4"/>
        <v>0</v>
      </c>
      <c r="I24" s="59">
        <f t="shared" si="4"/>
        <v>0</v>
      </c>
      <c r="J24" s="59">
        <f t="shared" si="4"/>
        <v>0</v>
      </c>
      <c r="K24" s="59">
        <f t="shared" si="4"/>
        <v>0</v>
      </c>
      <c r="L24" s="59">
        <f t="shared" si="4"/>
        <v>0</v>
      </c>
      <c r="M24" s="59">
        <f t="shared" si="4"/>
        <v>0</v>
      </c>
      <c r="N24" s="59">
        <f t="shared" si="4"/>
        <v>0</v>
      </c>
      <c r="O24" s="59">
        <f t="shared" ref="O24" si="5">COUNTIF(O19:O23,"x")/5</f>
        <v>0</v>
      </c>
      <c r="P24" s="59">
        <f t="shared" si="4"/>
        <v>0</v>
      </c>
      <c r="Q24" s="54">
        <f>AVERAGE(Q19:Q23)</f>
        <v>1</v>
      </c>
    </row>
    <row r="25" spans="1:17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7" x14ac:dyDescent="0.25">
      <c r="B26" s="10" t="s">
        <v>379</v>
      </c>
      <c r="C26" s="6"/>
      <c r="D26" s="6"/>
      <c r="E26" s="6"/>
      <c r="F26" s="6"/>
      <c r="G26" s="6"/>
    </row>
    <row r="27" spans="1:17" x14ac:dyDescent="0.25">
      <c r="A27" t="s">
        <v>582</v>
      </c>
      <c r="B27" s="45" t="s">
        <v>68</v>
      </c>
      <c r="C27" s="64" t="s">
        <v>473</v>
      </c>
      <c r="D27" s="64" t="s">
        <v>473</v>
      </c>
      <c r="E27" s="64" t="s">
        <v>473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56">
        <f>COUNTIF(C27:P27,"x")/F114</f>
        <v>1</v>
      </c>
    </row>
    <row r="28" spans="1:17" x14ac:dyDescent="0.25">
      <c r="A28" t="s">
        <v>581</v>
      </c>
      <c r="B28" s="2" t="s">
        <v>179</v>
      </c>
      <c r="C28" s="3" t="s">
        <v>473</v>
      </c>
      <c r="D28" s="3" t="s">
        <v>473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56">
        <f>COUNTIF(C28:P28,"x")/F114</f>
        <v>0.66666666666666663</v>
      </c>
    </row>
    <row r="29" spans="1:17" x14ac:dyDescent="0.25">
      <c r="A29" t="s">
        <v>580</v>
      </c>
      <c r="B29" s="2" t="s">
        <v>510</v>
      </c>
      <c r="C29" s="3" t="s">
        <v>473</v>
      </c>
      <c r="D29" s="3" t="s">
        <v>473</v>
      </c>
      <c r="E29" s="3" t="s">
        <v>473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56">
        <f>COUNTIF(C29:P29,"x")/F114</f>
        <v>1</v>
      </c>
    </row>
    <row r="30" spans="1:17" x14ac:dyDescent="0.25">
      <c r="B30" t="s">
        <v>337</v>
      </c>
      <c r="C30" s="56">
        <f>COUNTIF(C27:C29,"x")/3</f>
        <v>1</v>
      </c>
      <c r="D30" s="56">
        <f t="shared" ref="D30:P30" si="6">COUNTIF(D27:D29,"x")/3</f>
        <v>1</v>
      </c>
      <c r="E30" s="56">
        <f t="shared" si="6"/>
        <v>0.66666666666666663</v>
      </c>
      <c r="F30" s="56">
        <f t="shared" si="6"/>
        <v>0</v>
      </c>
      <c r="G30" s="56">
        <f t="shared" si="6"/>
        <v>0</v>
      </c>
      <c r="H30" s="56">
        <f t="shared" si="6"/>
        <v>0</v>
      </c>
      <c r="I30" s="56">
        <f t="shared" si="6"/>
        <v>0</v>
      </c>
      <c r="J30" s="56">
        <f t="shared" si="6"/>
        <v>0</v>
      </c>
      <c r="K30" s="56">
        <f t="shared" si="6"/>
        <v>0</v>
      </c>
      <c r="L30" s="56">
        <f t="shared" si="6"/>
        <v>0</v>
      </c>
      <c r="M30" s="56">
        <f t="shared" si="6"/>
        <v>0</v>
      </c>
      <c r="N30" s="56">
        <f t="shared" si="6"/>
        <v>0</v>
      </c>
      <c r="O30" s="56">
        <f t="shared" si="6"/>
        <v>0</v>
      </c>
      <c r="P30" s="56">
        <f t="shared" si="6"/>
        <v>0</v>
      </c>
      <c r="Q30" s="54">
        <f>AVERAGE(Q27:Q29)</f>
        <v>0.88888888888888884</v>
      </c>
    </row>
    <row r="31" spans="1:17" x14ac:dyDescent="0.25">
      <c r="C31" s="6"/>
      <c r="D31" s="6"/>
      <c r="E31" s="6"/>
      <c r="F31" s="6"/>
      <c r="G31" s="6"/>
    </row>
    <row r="32" spans="1:17" x14ac:dyDescent="0.25">
      <c r="B32" s="51" t="s">
        <v>380</v>
      </c>
      <c r="C32" s="6"/>
      <c r="D32" s="6"/>
      <c r="E32" s="6"/>
      <c r="F32" s="6"/>
      <c r="G32" s="6"/>
      <c r="Q32" s="14"/>
    </row>
    <row r="33" spans="1:17" x14ac:dyDescent="0.25">
      <c r="A33" t="s">
        <v>582</v>
      </c>
      <c r="B33" s="2" t="s">
        <v>89</v>
      </c>
      <c r="C33" s="3" t="s">
        <v>473</v>
      </c>
      <c r="D33" s="3" t="s">
        <v>473</v>
      </c>
      <c r="E33" s="3" t="s">
        <v>473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56">
        <f>COUNTIF(C33:P33,"x")/F114</f>
        <v>1</v>
      </c>
    </row>
    <row r="34" spans="1:17" x14ac:dyDescent="0.25">
      <c r="A34" t="s">
        <v>581</v>
      </c>
      <c r="B34" s="2" t="s">
        <v>139</v>
      </c>
      <c r="C34" s="3" t="s">
        <v>473</v>
      </c>
      <c r="D34" s="3" t="s">
        <v>473</v>
      </c>
      <c r="E34" s="3" t="s">
        <v>473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56">
        <f>COUNTIF(C34:P34,"x")/F114</f>
        <v>1</v>
      </c>
    </row>
    <row r="35" spans="1:17" x14ac:dyDescent="0.25">
      <c r="A35" t="s">
        <v>580</v>
      </c>
      <c r="B35" s="50" t="s">
        <v>512</v>
      </c>
      <c r="C35" s="77" t="s">
        <v>473</v>
      </c>
      <c r="D35" s="77" t="s">
        <v>473</v>
      </c>
      <c r="E35" s="77" t="s">
        <v>473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56">
        <f>COUNTIF(C35:P35,"x")/F114</f>
        <v>1</v>
      </c>
    </row>
    <row r="36" spans="1:17" x14ac:dyDescent="0.25">
      <c r="A36" t="s">
        <v>593</v>
      </c>
      <c r="B36" s="50" t="s">
        <v>511</v>
      </c>
      <c r="C36" s="77" t="s">
        <v>473</v>
      </c>
      <c r="D36" s="77" t="s">
        <v>473</v>
      </c>
      <c r="E36" s="77" t="s">
        <v>473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56">
        <f>COUNTIF(C36:P36,"x")/F114</f>
        <v>1</v>
      </c>
    </row>
    <row r="37" spans="1:17" x14ac:dyDescent="0.25">
      <c r="A37" t="s">
        <v>581</v>
      </c>
      <c r="B37" s="45" t="s">
        <v>300</v>
      </c>
      <c r="C37" s="64" t="s">
        <v>473</v>
      </c>
      <c r="D37" s="64" t="s">
        <v>473</v>
      </c>
      <c r="E37" s="64" t="s">
        <v>473</v>
      </c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56">
        <f>COUNTIF(C37:P37,"x")/F114</f>
        <v>1</v>
      </c>
    </row>
    <row r="38" spans="1:17" x14ac:dyDescent="0.25">
      <c r="B38" t="s">
        <v>337</v>
      </c>
      <c r="C38" s="59">
        <f t="shared" ref="C38:P38" si="7">COUNTIF(C33:C37,"x")/5</f>
        <v>1</v>
      </c>
      <c r="D38" s="59">
        <f t="shared" si="7"/>
        <v>1</v>
      </c>
      <c r="E38" s="59">
        <f t="shared" si="7"/>
        <v>1</v>
      </c>
      <c r="F38" s="59">
        <f t="shared" si="7"/>
        <v>0</v>
      </c>
      <c r="G38" s="59">
        <f t="shared" si="7"/>
        <v>0</v>
      </c>
      <c r="H38" s="59">
        <f t="shared" si="7"/>
        <v>0</v>
      </c>
      <c r="I38" s="59">
        <f t="shared" si="7"/>
        <v>0</v>
      </c>
      <c r="J38" s="59">
        <f t="shared" si="7"/>
        <v>0</v>
      </c>
      <c r="K38" s="59">
        <f t="shared" si="7"/>
        <v>0</v>
      </c>
      <c r="L38" s="59">
        <f t="shared" si="7"/>
        <v>0</v>
      </c>
      <c r="M38" s="59">
        <f t="shared" si="7"/>
        <v>0</v>
      </c>
      <c r="N38" s="59">
        <f t="shared" si="7"/>
        <v>0</v>
      </c>
      <c r="O38" s="59">
        <f t="shared" ref="O38" si="8">COUNTIF(O33:O37,"x")/5</f>
        <v>0</v>
      </c>
      <c r="P38" s="59">
        <f t="shared" si="7"/>
        <v>0</v>
      </c>
      <c r="Q38" s="54">
        <f>AVERAGE(Q33:Q37)</f>
        <v>1</v>
      </c>
    </row>
    <row r="39" spans="1:17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7" x14ac:dyDescent="0.25">
      <c r="B40" s="51" t="s">
        <v>381</v>
      </c>
      <c r="C40" s="6"/>
      <c r="D40" s="6"/>
      <c r="E40" s="6"/>
      <c r="F40" s="6"/>
      <c r="G40" s="6"/>
    </row>
    <row r="41" spans="1:17" x14ac:dyDescent="0.25">
      <c r="A41" t="s">
        <v>581</v>
      </c>
      <c r="B41" s="2" t="s">
        <v>98</v>
      </c>
      <c r="C41" s="3" t="s">
        <v>473</v>
      </c>
      <c r="D41" s="3" t="s">
        <v>473</v>
      </c>
      <c r="E41" s="3" t="s">
        <v>473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56">
        <f>COUNTIF(C41:P41,"x")/F114</f>
        <v>1</v>
      </c>
    </row>
    <row r="42" spans="1:17" s="70" customFormat="1" x14ac:dyDescent="0.25">
      <c r="A42" s="70" t="s">
        <v>581</v>
      </c>
      <c r="B42" s="50" t="s">
        <v>106</v>
      </c>
      <c r="C42" s="63" t="s">
        <v>473</v>
      </c>
      <c r="D42" s="63" t="s">
        <v>473</v>
      </c>
      <c r="E42" s="63" t="s">
        <v>473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71">
        <f>COUNTIF(C42:P42,"x")/F114</f>
        <v>1</v>
      </c>
    </row>
    <row r="43" spans="1:17" x14ac:dyDescent="0.25">
      <c r="A43" t="s">
        <v>582</v>
      </c>
      <c r="B43" s="2" t="s">
        <v>109</v>
      </c>
      <c r="C43" s="3" t="s">
        <v>473</v>
      </c>
      <c r="D43" s="3" t="s">
        <v>473</v>
      </c>
      <c r="E43" s="3" t="s">
        <v>473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6">
        <f>COUNTIF(C43:P43,"x")/F114</f>
        <v>1</v>
      </c>
    </row>
    <row r="44" spans="1:17" x14ac:dyDescent="0.25">
      <c r="A44" t="s">
        <v>581</v>
      </c>
      <c r="B44" s="2" t="s">
        <v>119</v>
      </c>
      <c r="C44" s="3" t="s">
        <v>473</v>
      </c>
      <c r="D44" s="3" t="s">
        <v>473</v>
      </c>
      <c r="E44" s="3" t="s">
        <v>473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6">
        <f>COUNTIF(C44:P44,"x")/F114</f>
        <v>1</v>
      </c>
    </row>
    <row r="45" spans="1:17" x14ac:dyDescent="0.25">
      <c r="A45" t="s">
        <v>580</v>
      </c>
      <c r="B45" s="2" t="s">
        <v>513</v>
      </c>
      <c r="C45" s="3" t="s">
        <v>473</v>
      </c>
      <c r="D45" s="3" t="s">
        <v>473</v>
      </c>
      <c r="E45" s="3" t="s">
        <v>473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56">
        <f>COUNTIF(C45:P45,"x")/F114</f>
        <v>1</v>
      </c>
    </row>
    <row r="46" spans="1:17" x14ac:dyDescent="0.25">
      <c r="A46" t="s">
        <v>593</v>
      </c>
      <c r="B46" s="45" t="s">
        <v>552</v>
      </c>
      <c r="C46" s="64" t="s">
        <v>473</v>
      </c>
      <c r="D46" s="64" t="s">
        <v>473</v>
      </c>
      <c r="E46" s="64" t="s">
        <v>473</v>
      </c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9">
        <f>COUNTIF(C46:P46,"x")/F114</f>
        <v>1</v>
      </c>
    </row>
    <row r="47" spans="1:17" x14ac:dyDescent="0.25">
      <c r="A47" t="s">
        <v>593</v>
      </c>
      <c r="B47" s="50" t="s">
        <v>382</v>
      </c>
      <c r="C47" s="63" t="s">
        <v>473</v>
      </c>
      <c r="D47" s="63" t="s">
        <v>473</v>
      </c>
      <c r="E47" s="63" t="s">
        <v>473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71">
        <f>COUNTIF(C47:P47,"x")/F114</f>
        <v>1</v>
      </c>
    </row>
    <row r="48" spans="1:17" x14ac:dyDescent="0.25">
      <c r="B48" t="s">
        <v>337</v>
      </c>
      <c r="C48" s="56">
        <f>COUNTIF(C41:C47,"x")/7</f>
        <v>1</v>
      </c>
      <c r="D48" s="56">
        <f t="shared" ref="D48:P48" si="9">COUNTIF(D41:D47,"x")/7</f>
        <v>1</v>
      </c>
      <c r="E48" s="56">
        <f t="shared" si="9"/>
        <v>1</v>
      </c>
      <c r="F48" s="56">
        <f t="shared" si="9"/>
        <v>0</v>
      </c>
      <c r="G48" s="56">
        <f t="shared" si="9"/>
        <v>0</v>
      </c>
      <c r="H48" s="56">
        <f t="shared" si="9"/>
        <v>0</v>
      </c>
      <c r="I48" s="56">
        <f t="shared" si="9"/>
        <v>0</v>
      </c>
      <c r="J48" s="56">
        <f t="shared" si="9"/>
        <v>0</v>
      </c>
      <c r="K48" s="56">
        <f t="shared" si="9"/>
        <v>0</v>
      </c>
      <c r="L48" s="56">
        <f t="shared" si="9"/>
        <v>0</v>
      </c>
      <c r="M48" s="56">
        <f t="shared" si="9"/>
        <v>0</v>
      </c>
      <c r="N48" s="56">
        <f t="shared" si="9"/>
        <v>0</v>
      </c>
      <c r="O48" s="56">
        <f t="shared" si="9"/>
        <v>0</v>
      </c>
      <c r="P48" s="56">
        <f t="shared" si="9"/>
        <v>0</v>
      </c>
      <c r="Q48" s="54">
        <f>AVERAGE(Q41:Q47)</f>
        <v>1</v>
      </c>
    </row>
    <row r="49" spans="1:17" ht="48.75" x14ac:dyDescent="0.25">
      <c r="B49" s="30" t="s">
        <v>448</v>
      </c>
      <c r="C49" s="1" t="s">
        <v>622</v>
      </c>
      <c r="D49" s="1" t="s">
        <v>624</v>
      </c>
      <c r="E49" s="1" t="s">
        <v>625</v>
      </c>
      <c r="F49" s="1" t="s">
        <v>370</v>
      </c>
      <c r="G49" s="1" t="s">
        <v>312</v>
      </c>
      <c r="H49" s="1" t="s">
        <v>308</v>
      </c>
      <c r="I49" s="1" t="s">
        <v>598</v>
      </c>
      <c r="J49" s="1" t="s">
        <v>310</v>
      </c>
      <c r="K49" s="1" t="s">
        <v>309</v>
      </c>
      <c r="L49" s="1" t="s">
        <v>320</v>
      </c>
      <c r="M49" s="1" t="s">
        <v>319</v>
      </c>
      <c r="N49" s="1" t="s">
        <v>317</v>
      </c>
      <c r="O49" s="1" t="s">
        <v>318</v>
      </c>
      <c r="P49" s="1" t="s">
        <v>313</v>
      </c>
      <c r="Q49" s="1" t="s">
        <v>324</v>
      </c>
    </row>
    <row r="50" spans="1:17" x14ac:dyDescent="0.25">
      <c r="B50" s="10" t="s">
        <v>383</v>
      </c>
      <c r="C50" s="6"/>
      <c r="D50" s="6"/>
      <c r="E50" s="6"/>
      <c r="F50" s="6"/>
      <c r="G50" s="6"/>
      <c r="Q50" s="7"/>
    </row>
    <row r="51" spans="1:17" x14ac:dyDescent="0.25">
      <c r="A51" t="s">
        <v>581</v>
      </c>
      <c r="B51" s="2" t="s">
        <v>8</v>
      </c>
      <c r="C51" s="3" t="s">
        <v>473</v>
      </c>
      <c r="D51" s="3" t="s">
        <v>473</v>
      </c>
      <c r="E51" s="3" t="s">
        <v>473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56">
        <f>COUNTIF(C51:P51,"x")/F114</f>
        <v>1</v>
      </c>
    </row>
    <row r="52" spans="1:17" x14ac:dyDescent="0.25">
      <c r="A52" t="s">
        <v>581</v>
      </c>
      <c r="B52" s="45" t="s">
        <v>9</v>
      </c>
      <c r="C52" s="64" t="s">
        <v>473</v>
      </c>
      <c r="D52" s="64" t="s">
        <v>473</v>
      </c>
      <c r="E52" s="64" t="s">
        <v>473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56">
        <f>COUNTIF(C52:P52,"x")/F114</f>
        <v>1</v>
      </c>
    </row>
    <row r="53" spans="1:17" x14ac:dyDescent="0.25">
      <c r="A53" t="s">
        <v>581</v>
      </c>
      <c r="B53" s="2" t="s">
        <v>153</v>
      </c>
      <c r="C53" s="3" t="s">
        <v>473</v>
      </c>
      <c r="D53" s="3" t="s">
        <v>473</v>
      </c>
      <c r="E53" s="3" t="s">
        <v>473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56">
        <f>COUNTIF(C53:P53,"x")/(F114)</f>
        <v>1</v>
      </c>
    </row>
    <row r="54" spans="1:17" x14ac:dyDescent="0.25">
      <c r="A54" t="s">
        <v>580</v>
      </c>
      <c r="B54" s="89" t="s">
        <v>514</v>
      </c>
      <c r="C54" s="3" t="s">
        <v>473</v>
      </c>
      <c r="D54" s="3" t="s">
        <v>473</v>
      </c>
      <c r="E54" s="3" t="s">
        <v>473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56">
        <f>COUNTIF(C54:P54,"x")/(F114)</f>
        <v>1</v>
      </c>
    </row>
    <row r="55" spans="1:17" x14ac:dyDescent="0.25">
      <c r="A55" t="s">
        <v>581</v>
      </c>
      <c r="B55" s="2" t="s">
        <v>221</v>
      </c>
      <c r="C55" s="3" t="s">
        <v>473</v>
      </c>
      <c r="D55" s="3" t="s">
        <v>473</v>
      </c>
      <c r="E55" s="3" t="s">
        <v>473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6">
        <f>COUNTIF(C55:P55,"x")/F114</f>
        <v>1</v>
      </c>
    </row>
    <row r="56" spans="1:17" x14ac:dyDescent="0.25">
      <c r="A56" t="s">
        <v>582</v>
      </c>
      <c r="B56" s="2" t="s">
        <v>222</v>
      </c>
      <c r="C56" s="3" t="s">
        <v>473</v>
      </c>
      <c r="D56" s="3" t="s">
        <v>473</v>
      </c>
      <c r="E56" s="3" t="s">
        <v>473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6">
        <f>COUNTIF(C56:P56,"x")/F114</f>
        <v>1</v>
      </c>
    </row>
    <row r="57" spans="1:17" x14ac:dyDescent="0.25">
      <c r="A57" t="s">
        <v>581</v>
      </c>
      <c r="B57" s="2" t="s">
        <v>247</v>
      </c>
      <c r="C57" s="3" t="s">
        <v>473</v>
      </c>
      <c r="D57" s="3" t="s">
        <v>473</v>
      </c>
      <c r="E57" s="3" t="s">
        <v>473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56">
        <f>COUNTIF(C57:P57,"x")/F114</f>
        <v>1</v>
      </c>
    </row>
    <row r="58" spans="1:17" x14ac:dyDescent="0.25">
      <c r="B58" t="s">
        <v>337</v>
      </c>
      <c r="C58" s="59">
        <f>COUNTIF(C51:C57,"x")/7</f>
        <v>1</v>
      </c>
      <c r="D58" s="59">
        <f t="shared" ref="D58:P58" si="10">COUNTIF(D51:D57,"x")/7</f>
        <v>1</v>
      </c>
      <c r="E58" s="59">
        <f t="shared" si="10"/>
        <v>1</v>
      </c>
      <c r="F58" s="59">
        <f t="shared" si="10"/>
        <v>0</v>
      </c>
      <c r="G58" s="59">
        <f t="shared" si="10"/>
        <v>0</v>
      </c>
      <c r="H58" s="59">
        <f t="shared" si="10"/>
        <v>0</v>
      </c>
      <c r="I58" s="59">
        <f t="shared" si="10"/>
        <v>0</v>
      </c>
      <c r="J58" s="59">
        <f t="shared" si="10"/>
        <v>0</v>
      </c>
      <c r="K58" s="59">
        <f t="shared" si="10"/>
        <v>0</v>
      </c>
      <c r="L58" s="59">
        <f t="shared" si="10"/>
        <v>0</v>
      </c>
      <c r="M58" s="59">
        <f t="shared" si="10"/>
        <v>0</v>
      </c>
      <c r="N58" s="59">
        <f t="shared" si="10"/>
        <v>0</v>
      </c>
      <c r="O58" s="59">
        <f t="shared" ref="O58" si="11">COUNTIF(O51:O57,"x")/7</f>
        <v>0</v>
      </c>
      <c r="P58" s="59">
        <f t="shared" si="10"/>
        <v>0</v>
      </c>
      <c r="Q58" s="54">
        <f>AVERAGE(Q51:Q57)</f>
        <v>1</v>
      </c>
    </row>
    <row r="59" spans="1:17" x14ac:dyDescent="0.25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7" x14ac:dyDescent="0.25">
      <c r="B60" s="51" t="s">
        <v>385</v>
      </c>
      <c r="C60" s="6"/>
      <c r="D60" s="6"/>
      <c r="E60" s="6"/>
      <c r="F60" s="6"/>
      <c r="G60" s="6"/>
      <c r="Q60" s="7"/>
    </row>
    <row r="61" spans="1:17" x14ac:dyDescent="0.25">
      <c r="A61" t="s">
        <v>581</v>
      </c>
      <c r="B61" s="2" t="s">
        <v>76</v>
      </c>
      <c r="C61" s="3"/>
      <c r="D61" s="3" t="s">
        <v>473</v>
      </c>
      <c r="E61" s="3" t="s">
        <v>473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6">
        <f>COUNTIF(C61:P61,"x")/F114</f>
        <v>0.66666666666666663</v>
      </c>
    </row>
    <row r="62" spans="1:17" x14ac:dyDescent="0.25">
      <c r="A62" t="s">
        <v>581</v>
      </c>
      <c r="B62" s="2" t="s">
        <v>163</v>
      </c>
      <c r="C62" s="3" t="s">
        <v>473</v>
      </c>
      <c r="D62" s="3" t="s">
        <v>473</v>
      </c>
      <c r="E62" s="3" t="s">
        <v>473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6">
        <f>COUNTIF(C62:P62,"x")/F114</f>
        <v>1</v>
      </c>
    </row>
    <row r="63" spans="1:17" x14ac:dyDescent="0.25">
      <c r="A63" t="s">
        <v>581</v>
      </c>
      <c r="B63" s="2" t="s">
        <v>171</v>
      </c>
      <c r="C63" s="3"/>
      <c r="D63" s="3" t="s">
        <v>473</v>
      </c>
      <c r="E63" s="3" t="s">
        <v>473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6">
        <f>COUNTIF(C63:P63,"x")/(+F114)</f>
        <v>0.66666666666666663</v>
      </c>
    </row>
    <row r="64" spans="1:17" x14ac:dyDescent="0.25">
      <c r="A64" t="s">
        <v>580</v>
      </c>
      <c r="B64" s="89" t="s">
        <v>515</v>
      </c>
      <c r="C64" s="3" t="s">
        <v>473</v>
      </c>
      <c r="D64" s="3" t="s">
        <v>473</v>
      </c>
      <c r="E64" s="3" t="s">
        <v>473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6">
        <f>COUNTIF(C64:P64,"x")/(+F114)</f>
        <v>1</v>
      </c>
    </row>
    <row r="65" spans="1:17" x14ac:dyDescent="0.25">
      <c r="A65" t="s">
        <v>581</v>
      </c>
      <c r="B65" s="45" t="s">
        <v>223</v>
      </c>
      <c r="C65" s="64" t="s">
        <v>473</v>
      </c>
      <c r="D65" s="64" t="s">
        <v>473</v>
      </c>
      <c r="E65" s="64" t="s">
        <v>473</v>
      </c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56">
        <f>COUNTIF(C65:P65,"x")/(F114)</f>
        <v>1</v>
      </c>
    </row>
    <row r="66" spans="1:17" ht="16.5" customHeight="1" x14ac:dyDescent="0.25">
      <c r="A66" t="s">
        <v>582</v>
      </c>
      <c r="B66" s="2" t="s">
        <v>230</v>
      </c>
      <c r="C66" s="3" t="s">
        <v>473</v>
      </c>
      <c r="D66" s="3" t="s">
        <v>473</v>
      </c>
      <c r="E66" s="3" t="s">
        <v>473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56">
        <f>COUNTIF(C66:P66,"x")/(F114)</f>
        <v>1</v>
      </c>
    </row>
    <row r="67" spans="1:17" x14ac:dyDescent="0.25">
      <c r="A67" t="s">
        <v>581</v>
      </c>
      <c r="B67" s="2" t="s">
        <v>262</v>
      </c>
      <c r="C67" s="3" t="s">
        <v>473</v>
      </c>
      <c r="D67" s="3"/>
      <c r="E67" s="3" t="s">
        <v>473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56">
        <f>COUNTIF(C67:P67,"x")/(F114)</f>
        <v>0.66666666666666663</v>
      </c>
    </row>
    <row r="68" spans="1:17" x14ac:dyDescent="0.25">
      <c r="B68" t="s">
        <v>337</v>
      </c>
      <c r="C68" s="59">
        <f>COUNTIF(C61:C67,"x")/7</f>
        <v>0.7142857142857143</v>
      </c>
      <c r="D68" s="59">
        <f t="shared" ref="D68:P68" si="12">COUNTIF(D61:D67,"x")/7</f>
        <v>0.8571428571428571</v>
      </c>
      <c r="E68" s="59">
        <f t="shared" si="12"/>
        <v>1</v>
      </c>
      <c r="F68" s="59">
        <f t="shared" si="12"/>
        <v>0</v>
      </c>
      <c r="G68" s="59">
        <f t="shared" si="12"/>
        <v>0</v>
      </c>
      <c r="H68" s="59">
        <f t="shared" si="12"/>
        <v>0</v>
      </c>
      <c r="I68" s="59">
        <f t="shared" si="12"/>
        <v>0</v>
      </c>
      <c r="J68" s="59">
        <f t="shared" si="12"/>
        <v>0</v>
      </c>
      <c r="K68" s="59">
        <f t="shared" si="12"/>
        <v>0</v>
      </c>
      <c r="L68" s="59">
        <f t="shared" si="12"/>
        <v>0</v>
      </c>
      <c r="M68" s="59">
        <f t="shared" si="12"/>
        <v>0</v>
      </c>
      <c r="N68" s="59">
        <f t="shared" si="12"/>
        <v>0</v>
      </c>
      <c r="O68" s="59">
        <f t="shared" si="12"/>
        <v>0</v>
      </c>
      <c r="P68" s="59">
        <f t="shared" si="12"/>
        <v>0</v>
      </c>
      <c r="Q68" s="54">
        <f>AVERAGE(Q61:Q67)</f>
        <v>0.8571428571428571</v>
      </c>
    </row>
    <row r="69" spans="1:17" x14ac:dyDescent="0.25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7" x14ac:dyDescent="0.25">
      <c r="B70" s="10" t="s">
        <v>386</v>
      </c>
      <c r="C70" s="6"/>
      <c r="D70" s="6"/>
      <c r="E70" s="6"/>
      <c r="F70" s="6"/>
      <c r="G70" s="6"/>
    </row>
    <row r="71" spans="1:17" x14ac:dyDescent="0.25">
      <c r="A71" t="s">
        <v>581</v>
      </c>
      <c r="B71" s="45" t="s">
        <v>141</v>
      </c>
      <c r="C71" s="64"/>
      <c r="D71" s="64" t="s">
        <v>473</v>
      </c>
      <c r="E71" s="64" t="s">
        <v>473</v>
      </c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56">
        <f>COUNTIF(C71:P71,"x")/(F114)</f>
        <v>0.66666666666666663</v>
      </c>
    </row>
    <row r="72" spans="1:17" x14ac:dyDescent="0.25">
      <c r="A72" t="s">
        <v>580</v>
      </c>
      <c r="B72" s="50" t="s">
        <v>516</v>
      </c>
      <c r="C72" s="63" t="s">
        <v>473</v>
      </c>
      <c r="D72" s="63" t="s">
        <v>473</v>
      </c>
      <c r="E72" s="63" t="s">
        <v>473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56">
        <f>COUNTIF(C72:P72,"x")/(F114)</f>
        <v>1</v>
      </c>
    </row>
    <row r="73" spans="1:17" x14ac:dyDescent="0.25">
      <c r="B73" t="s">
        <v>337</v>
      </c>
      <c r="C73" s="59">
        <f>COUNTIF(C71:C72,"x")/2</f>
        <v>0.5</v>
      </c>
      <c r="D73" s="59">
        <f t="shared" ref="D73:P73" si="13">COUNTIF(D71:D72,"x")/2</f>
        <v>1</v>
      </c>
      <c r="E73" s="59">
        <f t="shared" si="13"/>
        <v>1</v>
      </c>
      <c r="F73" s="59">
        <f t="shared" si="13"/>
        <v>0</v>
      </c>
      <c r="G73" s="59">
        <f t="shared" si="13"/>
        <v>0</v>
      </c>
      <c r="H73" s="59">
        <f t="shared" si="13"/>
        <v>0</v>
      </c>
      <c r="I73" s="59">
        <f t="shared" si="13"/>
        <v>0</v>
      </c>
      <c r="J73" s="59">
        <f t="shared" si="13"/>
        <v>0</v>
      </c>
      <c r="K73" s="59">
        <f t="shared" si="13"/>
        <v>0</v>
      </c>
      <c r="L73" s="59">
        <f t="shared" si="13"/>
        <v>0</v>
      </c>
      <c r="M73" s="59">
        <f t="shared" si="13"/>
        <v>0</v>
      </c>
      <c r="N73" s="59">
        <f t="shared" si="13"/>
        <v>0</v>
      </c>
      <c r="O73" s="59">
        <f t="shared" ref="O73" si="14">COUNTIF(O71:O72,"x")/2</f>
        <v>0</v>
      </c>
      <c r="P73" s="59">
        <f t="shared" si="13"/>
        <v>0</v>
      </c>
      <c r="Q73" s="54">
        <f>AVERAGE(Q71:Q72)</f>
        <v>0.83333333333333326</v>
      </c>
    </row>
    <row r="74" spans="1:17" x14ac:dyDescent="0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7" x14ac:dyDescent="0.25">
      <c r="B75" s="10" t="s">
        <v>387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7" x14ac:dyDescent="0.25">
      <c r="A76" t="s">
        <v>581</v>
      </c>
      <c r="B76" s="50" t="s">
        <v>70</v>
      </c>
      <c r="C76" s="63" t="s">
        <v>473</v>
      </c>
      <c r="D76" s="63" t="s">
        <v>473</v>
      </c>
      <c r="E76" s="63" t="s">
        <v>473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56">
        <f>COUNTIF(C76:P76,"x")/(F114)</f>
        <v>1</v>
      </c>
    </row>
    <row r="77" spans="1:17" x14ac:dyDescent="0.25">
      <c r="A77" t="s">
        <v>581</v>
      </c>
      <c r="B77" s="2" t="s">
        <v>81</v>
      </c>
      <c r="C77" s="3" t="s">
        <v>473</v>
      </c>
      <c r="D77" s="3" t="s">
        <v>473</v>
      </c>
      <c r="E77" s="3" t="s">
        <v>473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56">
        <f>COUNTIF(C77:P77,"x")/(F114)</f>
        <v>1</v>
      </c>
    </row>
    <row r="78" spans="1:17" x14ac:dyDescent="0.25">
      <c r="A78" t="s">
        <v>581</v>
      </c>
      <c r="B78" s="2" t="s">
        <v>186</v>
      </c>
      <c r="C78" s="3" t="s">
        <v>473</v>
      </c>
      <c r="D78" s="3" t="s">
        <v>473</v>
      </c>
      <c r="E78" s="3" t="s">
        <v>473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56">
        <f>COUNTIF(C78:P78,"x")/(F114)</f>
        <v>1</v>
      </c>
    </row>
    <row r="79" spans="1:17" x14ac:dyDescent="0.25">
      <c r="A79" t="s">
        <v>580</v>
      </c>
      <c r="B79" s="2" t="s">
        <v>517</v>
      </c>
      <c r="C79" s="3" t="s">
        <v>473</v>
      </c>
      <c r="D79" s="3" t="s">
        <v>473</v>
      </c>
      <c r="E79" s="3" t="s">
        <v>473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56">
        <f>COUNTIF(C79:P79,"x")/(F114)</f>
        <v>1</v>
      </c>
    </row>
    <row r="80" spans="1:17" x14ac:dyDescent="0.25">
      <c r="A80" t="s">
        <v>581</v>
      </c>
      <c r="B80" s="50" t="s">
        <v>208</v>
      </c>
      <c r="C80" s="63" t="s">
        <v>473</v>
      </c>
      <c r="D80" s="63" t="s">
        <v>473</v>
      </c>
      <c r="E80" s="63" t="s">
        <v>473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56">
        <f>COUNTIF(C80:P80,"x")/(F114)</f>
        <v>1</v>
      </c>
    </row>
    <row r="81" spans="1:17" x14ac:dyDescent="0.25">
      <c r="A81" t="s">
        <v>582</v>
      </c>
      <c r="B81" s="45" t="s">
        <v>621</v>
      </c>
      <c r="C81" s="64" t="s">
        <v>473</v>
      </c>
      <c r="D81" s="64" t="s">
        <v>473</v>
      </c>
      <c r="E81" s="64" t="s">
        <v>473</v>
      </c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56">
        <f>COUNTIF(C81:P81,"x")/(F114)</f>
        <v>1</v>
      </c>
    </row>
    <row r="82" spans="1:17" x14ac:dyDescent="0.25">
      <c r="B82" t="s">
        <v>337</v>
      </c>
      <c r="C82" s="59">
        <f>COUNTIF(C76:C80,"x")/5</f>
        <v>1</v>
      </c>
      <c r="D82" s="59">
        <f t="shared" ref="D82:P82" si="15">COUNTIF(D76:D80,"x")/5</f>
        <v>1</v>
      </c>
      <c r="E82" s="59">
        <f t="shared" si="15"/>
        <v>1</v>
      </c>
      <c r="F82" s="59">
        <f t="shared" si="15"/>
        <v>0</v>
      </c>
      <c r="G82" s="59">
        <f t="shared" si="15"/>
        <v>0</v>
      </c>
      <c r="H82" s="59">
        <f t="shared" si="15"/>
        <v>0</v>
      </c>
      <c r="I82" s="59">
        <f t="shared" si="15"/>
        <v>0</v>
      </c>
      <c r="J82" s="59">
        <f t="shared" si="15"/>
        <v>0</v>
      </c>
      <c r="K82" s="59">
        <f t="shared" si="15"/>
        <v>0</v>
      </c>
      <c r="L82" s="59">
        <f t="shared" si="15"/>
        <v>0</v>
      </c>
      <c r="M82" s="59">
        <f t="shared" si="15"/>
        <v>0</v>
      </c>
      <c r="N82" s="59">
        <f t="shared" si="15"/>
        <v>0</v>
      </c>
      <c r="O82" s="59">
        <f t="shared" ref="O82" si="16">COUNTIF(O76:O80,"x")/5</f>
        <v>0</v>
      </c>
      <c r="P82" s="59">
        <f t="shared" si="15"/>
        <v>0</v>
      </c>
      <c r="Q82" s="54">
        <f>AVERAGE(Q76:Q80)</f>
        <v>1</v>
      </c>
    </row>
    <row r="83" spans="1:17" x14ac:dyDescent="0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7" x14ac:dyDescent="0.25">
      <c r="B84" s="10" t="s">
        <v>388</v>
      </c>
      <c r="C84" s="6"/>
      <c r="D84" s="6"/>
      <c r="E84" s="6"/>
      <c r="F84" s="6"/>
      <c r="G84" s="6"/>
      <c r="Q84" s="14"/>
    </row>
    <row r="85" spans="1:17" ht="16.5" customHeight="1" x14ac:dyDescent="0.25">
      <c r="B85" s="2" t="s">
        <v>518</v>
      </c>
      <c r="C85" s="3" t="s">
        <v>473</v>
      </c>
      <c r="D85" s="3" t="s">
        <v>473</v>
      </c>
      <c r="E85" s="63" t="s">
        <v>473</v>
      </c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56">
        <f>COUNTIF(C85:P85,"x")/(F114)</f>
        <v>1</v>
      </c>
    </row>
    <row r="86" spans="1:17" ht="16.5" customHeight="1" x14ac:dyDescent="0.25">
      <c r="A86" t="s">
        <v>581</v>
      </c>
      <c r="B86" s="2" t="s">
        <v>553</v>
      </c>
      <c r="C86" s="3" t="s">
        <v>473</v>
      </c>
      <c r="D86" s="3" t="s">
        <v>473</v>
      </c>
      <c r="E86" s="3" t="s">
        <v>473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6">
        <f>COUNTIF(C86:P86,"x")/(F114)</f>
        <v>1</v>
      </c>
    </row>
    <row r="87" spans="1:17" x14ac:dyDescent="0.25">
      <c r="A87" t="s">
        <v>581</v>
      </c>
      <c r="B87" s="2" t="s">
        <v>136</v>
      </c>
      <c r="C87" s="3" t="s">
        <v>473</v>
      </c>
      <c r="D87" s="3" t="s">
        <v>473</v>
      </c>
      <c r="E87" s="3" t="s">
        <v>473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56">
        <f>COUNTIF(C87:P87,"x")/(F114)</f>
        <v>1</v>
      </c>
    </row>
    <row r="88" spans="1:17" x14ac:dyDescent="0.25">
      <c r="A88" t="s">
        <v>580</v>
      </c>
      <c r="B88" s="2" t="s">
        <v>519</v>
      </c>
      <c r="C88" s="3" t="s">
        <v>473</v>
      </c>
      <c r="D88" s="3" t="s">
        <v>473</v>
      </c>
      <c r="E88" s="3" t="s">
        <v>473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56">
        <f>COUNTIF(C88:P88,"x")/(F114)</f>
        <v>1</v>
      </c>
    </row>
    <row r="89" spans="1:17" x14ac:dyDescent="0.25">
      <c r="A89" t="s">
        <v>582</v>
      </c>
      <c r="B89" s="2" t="s">
        <v>613</v>
      </c>
      <c r="C89" s="3" t="s">
        <v>473</v>
      </c>
      <c r="D89" s="3" t="s">
        <v>473</v>
      </c>
      <c r="E89" s="3" t="s">
        <v>473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56"/>
    </row>
    <row r="90" spans="1:17" x14ac:dyDescent="0.25">
      <c r="A90" t="s">
        <v>581</v>
      </c>
      <c r="B90" s="45" t="s">
        <v>304</v>
      </c>
      <c r="C90" s="64" t="s">
        <v>473</v>
      </c>
      <c r="D90" s="64" t="s">
        <v>473</v>
      </c>
      <c r="E90" s="64" t="s">
        <v>473</v>
      </c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56">
        <f>COUNTIF(C90:P90,"x")/(F114)</f>
        <v>1</v>
      </c>
    </row>
    <row r="91" spans="1:17" x14ac:dyDescent="0.25">
      <c r="B91" t="s">
        <v>337</v>
      </c>
      <c r="C91" s="59">
        <f>COUNTIF(C85:C90,"x")/6</f>
        <v>1</v>
      </c>
      <c r="D91" s="59">
        <f t="shared" ref="D91:P91" si="17">COUNTIF(D85:D90,"x")/6</f>
        <v>1</v>
      </c>
      <c r="E91" s="59">
        <f t="shared" si="17"/>
        <v>1</v>
      </c>
      <c r="F91" s="59">
        <f t="shared" si="17"/>
        <v>0</v>
      </c>
      <c r="G91" s="59">
        <f t="shared" si="17"/>
        <v>0</v>
      </c>
      <c r="H91" s="59">
        <f t="shared" si="17"/>
        <v>0</v>
      </c>
      <c r="I91" s="59">
        <f t="shared" si="17"/>
        <v>0</v>
      </c>
      <c r="J91" s="59">
        <f t="shared" si="17"/>
        <v>0</v>
      </c>
      <c r="K91" s="59">
        <f t="shared" si="17"/>
        <v>0</v>
      </c>
      <c r="L91" s="59">
        <f t="shared" si="17"/>
        <v>0</v>
      </c>
      <c r="M91" s="59">
        <f t="shared" si="17"/>
        <v>0</v>
      </c>
      <c r="N91" s="59">
        <f t="shared" si="17"/>
        <v>0</v>
      </c>
      <c r="O91" s="59">
        <f t="shared" si="17"/>
        <v>0</v>
      </c>
      <c r="P91" s="59">
        <f t="shared" si="17"/>
        <v>0</v>
      </c>
      <c r="Q91" s="54">
        <f>AVERAGE(Q85:Q90)</f>
        <v>1</v>
      </c>
    </row>
    <row r="92" spans="1:17" x14ac:dyDescent="0.25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7" x14ac:dyDescent="0.25">
      <c r="B93" t="s">
        <v>345</v>
      </c>
      <c r="C93" s="116">
        <f t="shared" ref="C93:P93" si="18">COUNTIF(C3:C90,"x")</f>
        <v>53</v>
      </c>
      <c r="D93" s="116">
        <f t="shared" si="18"/>
        <v>57</v>
      </c>
      <c r="E93" s="116">
        <f t="shared" si="18"/>
        <v>57</v>
      </c>
      <c r="F93" s="116">
        <f t="shared" si="18"/>
        <v>0</v>
      </c>
      <c r="G93" s="116">
        <f t="shared" si="18"/>
        <v>0</v>
      </c>
      <c r="H93" s="116">
        <f t="shared" si="18"/>
        <v>0</v>
      </c>
      <c r="I93" s="116">
        <f t="shared" si="18"/>
        <v>0</v>
      </c>
      <c r="J93" s="116">
        <f t="shared" si="18"/>
        <v>0</v>
      </c>
      <c r="K93" s="116">
        <f t="shared" si="18"/>
        <v>0</v>
      </c>
      <c r="L93" s="116">
        <f t="shared" si="18"/>
        <v>0</v>
      </c>
      <c r="M93" s="116">
        <f t="shared" si="18"/>
        <v>0</v>
      </c>
      <c r="N93" s="116">
        <f t="shared" si="18"/>
        <v>0</v>
      </c>
      <c r="O93" s="116">
        <f t="shared" si="18"/>
        <v>0</v>
      </c>
      <c r="P93" s="116">
        <f t="shared" si="18"/>
        <v>0</v>
      </c>
    </row>
    <row r="94" spans="1:17" x14ac:dyDescent="0.25">
      <c r="B94" s="117" t="s">
        <v>450</v>
      </c>
      <c r="C94" s="113">
        <f>COUNTIF(C3:C90,"x")/$I115</f>
        <v>0.92982456140350878</v>
      </c>
      <c r="D94" s="113">
        <f t="shared" ref="D94:P94" si="19">COUNTIF(D3:D90,"x")/$I115</f>
        <v>1</v>
      </c>
      <c r="E94" s="113">
        <f t="shared" si="19"/>
        <v>1</v>
      </c>
      <c r="F94" s="113">
        <f t="shared" si="19"/>
        <v>0</v>
      </c>
      <c r="G94" s="113">
        <f t="shared" si="19"/>
        <v>0</v>
      </c>
      <c r="H94" s="113">
        <f t="shared" si="19"/>
        <v>0</v>
      </c>
      <c r="I94" s="113">
        <f t="shared" si="19"/>
        <v>0</v>
      </c>
      <c r="J94" s="113">
        <f t="shared" si="19"/>
        <v>0</v>
      </c>
      <c r="K94" s="113">
        <f t="shared" si="19"/>
        <v>0</v>
      </c>
      <c r="L94" s="113">
        <f t="shared" si="19"/>
        <v>0</v>
      </c>
      <c r="M94" s="113">
        <f t="shared" si="19"/>
        <v>0</v>
      </c>
      <c r="N94" s="113">
        <f t="shared" si="19"/>
        <v>0</v>
      </c>
      <c r="O94" s="113">
        <f t="shared" si="19"/>
        <v>0</v>
      </c>
      <c r="P94" s="113">
        <f t="shared" si="19"/>
        <v>0</v>
      </c>
    </row>
    <row r="95" spans="1:17" x14ac:dyDescent="0.25">
      <c r="B95" s="117" t="s">
        <v>478</v>
      </c>
      <c r="C95" s="113">
        <f>'Region 1'!C77</f>
        <v>0.8219782929300451</v>
      </c>
      <c r="D95" s="113">
        <f>'Region 1'!D77</f>
        <v>0.91664361837225916</v>
      </c>
      <c r="E95" s="113">
        <f>'Region 1'!E77</f>
        <v>0.88510223873584382</v>
      </c>
      <c r="F95" s="113">
        <f>'Region 6'!F82</f>
        <v>0</v>
      </c>
      <c r="G95" s="113">
        <f>'Region 6'!G82</f>
        <v>0</v>
      </c>
      <c r="H95" s="113">
        <f>'Region 6'!H82</f>
        <v>0</v>
      </c>
      <c r="I95" s="113">
        <f>'Region 6'!I82</f>
        <v>0</v>
      </c>
      <c r="J95" s="113">
        <f>'Region 6'!J82</f>
        <v>0</v>
      </c>
      <c r="K95" s="113">
        <f>'Region 6'!K82</f>
        <v>0</v>
      </c>
      <c r="L95" s="113">
        <f>'Region 6'!L82</f>
        <v>0</v>
      </c>
      <c r="M95" s="113">
        <f>'Region 6'!M82</f>
        <v>0</v>
      </c>
      <c r="N95" s="113">
        <f>'Region 6'!N82</f>
        <v>0</v>
      </c>
      <c r="O95" s="113">
        <f>'Region 6'!O82</f>
        <v>0</v>
      </c>
      <c r="P95" s="113">
        <f>'Region 6'!P82</f>
        <v>0</v>
      </c>
    </row>
    <row r="96" spans="1:17" x14ac:dyDescent="0.25"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</row>
    <row r="97" spans="2:16" x14ac:dyDescent="0.25"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</row>
    <row r="98" spans="2:16" x14ac:dyDescent="0.25">
      <c r="B98" s="17" t="s">
        <v>583</v>
      </c>
      <c r="C98" s="15">
        <f t="shared" ref="C98:P98" si="20">COUNTIFS(C3:C90,"X",$A3:$A90,"L")</f>
        <v>28</v>
      </c>
      <c r="D98" s="15">
        <f t="shared" si="20"/>
        <v>31</v>
      </c>
      <c r="E98" s="15">
        <f t="shared" si="20"/>
        <v>31</v>
      </c>
      <c r="F98" s="15">
        <f t="shared" si="20"/>
        <v>0</v>
      </c>
      <c r="G98" s="15">
        <f t="shared" si="20"/>
        <v>0</v>
      </c>
      <c r="H98" s="15">
        <f t="shared" si="20"/>
        <v>0</v>
      </c>
      <c r="I98" s="15">
        <f t="shared" si="20"/>
        <v>0</v>
      </c>
      <c r="J98" s="15">
        <f t="shared" si="20"/>
        <v>0</v>
      </c>
      <c r="K98" s="15">
        <f t="shared" si="20"/>
        <v>0</v>
      </c>
      <c r="L98" s="15">
        <f t="shared" si="20"/>
        <v>0</v>
      </c>
      <c r="M98" s="15">
        <f t="shared" si="20"/>
        <v>0</v>
      </c>
      <c r="N98" s="15">
        <f t="shared" si="20"/>
        <v>0</v>
      </c>
      <c r="O98" s="15">
        <f t="shared" si="20"/>
        <v>0</v>
      </c>
      <c r="P98" s="15">
        <f t="shared" si="20"/>
        <v>0</v>
      </c>
    </row>
    <row r="99" spans="2:16" x14ac:dyDescent="0.25">
      <c r="B99" s="17" t="s">
        <v>587</v>
      </c>
      <c r="C99" s="15">
        <f t="shared" ref="C99:P99" si="21">COUNTIF($A3:$A90,"l")</f>
        <v>32</v>
      </c>
      <c r="D99" s="15">
        <f t="shared" si="21"/>
        <v>32</v>
      </c>
      <c r="E99" s="15">
        <f t="shared" si="21"/>
        <v>32</v>
      </c>
      <c r="F99" s="15">
        <f t="shared" si="21"/>
        <v>32</v>
      </c>
      <c r="G99" s="15">
        <f t="shared" si="21"/>
        <v>32</v>
      </c>
      <c r="H99" s="15">
        <f t="shared" si="21"/>
        <v>32</v>
      </c>
      <c r="I99" s="15">
        <f t="shared" si="21"/>
        <v>32</v>
      </c>
      <c r="J99" s="15">
        <f t="shared" si="21"/>
        <v>32</v>
      </c>
      <c r="K99" s="15">
        <f t="shared" si="21"/>
        <v>32</v>
      </c>
      <c r="L99" s="15">
        <f t="shared" si="21"/>
        <v>32</v>
      </c>
      <c r="M99" s="15">
        <f t="shared" si="21"/>
        <v>32</v>
      </c>
      <c r="N99" s="15">
        <f t="shared" si="21"/>
        <v>32</v>
      </c>
      <c r="O99" s="15">
        <f t="shared" si="21"/>
        <v>32</v>
      </c>
      <c r="P99" s="15">
        <f t="shared" si="21"/>
        <v>32</v>
      </c>
    </row>
    <row r="100" spans="2:16" x14ac:dyDescent="0.25">
      <c r="B100" s="17" t="s">
        <v>588</v>
      </c>
      <c r="C100" s="133">
        <f>C98/C99</f>
        <v>0.875</v>
      </c>
      <c r="D100" s="133">
        <f t="shared" ref="D100:P100" si="22">D98/D99</f>
        <v>0.96875</v>
      </c>
      <c r="E100" s="133">
        <f t="shared" si="22"/>
        <v>0.96875</v>
      </c>
      <c r="F100" s="133">
        <f t="shared" si="22"/>
        <v>0</v>
      </c>
      <c r="G100" s="133">
        <f t="shared" si="22"/>
        <v>0</v>
      </c>
      <c r="H100" s="133">
        <f t="shared" si="22"/>
        <v>0</v>
      </c>
      <c r="I100" s="133">
        <f t="shared" si="22"/>
        <v>0</v>
      </c>
      <c r="J100" s="133">
        <f t="shared" si="22"/>
        <v>0</v>
      </c>
      <c r="K100" s="133">
        <f t="shared" si="22"/>
        <v>0</v>
      </c>
      <c r="L100" s="133">
        <f t="shared" si="22"/>
        <v>0</v>
      </c>
      <c r="M100" s="133">
        <f t="shared" si="22"/>
        <v>0</v>
      </c>
      <c r="N100" s="133">
        <f t="shared" si="22"/>
        <v>0</v>
      </c>
      <c r="O100" s="133">
        <f t="shared" ref="O100" si="23">O98/O99</f>
        <v>0</v>
      </c>
      <c r="P100" s="133">
        <f t="shared" si="22"/>
        <v>0</v>
      </c>
    </row>
    <row r="101" spans="2:16" x14ac:dyDescent="0.25"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</row>
    <row r="102" spans="2:16" x14ac:dyDescent="0.25">
      <c r="B102" s="17" t="s">
        <v>584</v>
      </c>
      <c r="C102" s="15">
        <f t="shared" ref="C102:P102" si="24">COUNTIFS(C3:C90,"X",$A3:$A90,"c")</f>
        <v>10</v>
      </c>
      <c r="D102" s="15">
        <f t="shared" si="24"/>
        <v>10</v>
      </c>
      <c r="E102" s="15">
        <f t="shared" si="24"/>
        <v>10</v>
      </c>
      <c r="F102" s="15">
        <f t="shared" si="24"/>
        <v>0</v>
      </c>
      <c r="G102" s="15">
        <f t="shared" si="24"/>
        <v>0</v>
      </c>
      <c r="H102" s="15">
        <f t="shared" si="24"/>
        <v>0</v>
      </c>
      <c r="I102" s="15">
        <f t="shared" si="24"/>
        <v>0</v>
      </c>
      <c r="J102" s="15">
        <f t="shared" si="24"/>
        <v>0</v>
      </c>
      <c r="K102" s="15">
        <f t="shared" si="24"/>
        <v>0</v>
      </c>
      <c r="L102" s="15">
        <f t="shared" si="24"/>
        <v>0</v>
      </c>
      <c r="M102" s="15">
        <f t="shared" si="24"/>
        <v>0</v>
      </c>
      <c r="N102" s="15">
        <f t="shared" si="24"/>
        <v>0</v>
      </c>
      <c r="O102" s="15">
        <f t="shared" si="24"/>
        <v>0</v>
      </c>
      <c r="P102" s="15">
        <f t="shared" si="24"/>
        <v>0</v>
      </c>
    </row>
    <row r="103" spans="2:16" x14ac:dyDescent="0.25">
      <c r="B103" s="17" t="s">
        <v>589</v>
      </c>
      <c r="C103" s="15">
        <f t="shared" ref="C103:P103" si="25">COUNTIF($A3:$A90,"c")</f>
        <v>10</v>
      </c>
      <c r="D103" s="15">
        <f t="shared" si="25"/>
        <v>10</v>
      </c>
      <c r="E103" s="15">
        <f t="shared" si="25"/>
        <v>10</v>
      </c>
      <c r="F103" s="15">
        <f t="shared" si="25"/>
        <v>10</v>
      </c>
      <c r="G103" s="15">
        <f t="shared" si="25"/>
        <v>10</v>
      </c>
      <c r="H103" s="15">
        <f t="shared" si="25"/>
        <v>10</v>
      </c>
      <c r="I103" s="15">
        <f t="shared" si="25"/>
        <v>10</v>
      </c>
      <c r="J103" s="15">
        <f t="shared" si="25"/>
        <v>10</v>
      </c>
      <c r="K103" s="15">
        <f t="shared" si="25"/>
        <v>10</v>
      </c>
      <c r="L103" s="15">
        <f t="shared" si="25"/>
        <v>10</v>
      </c>
      <c r="M103" s="15">
        <f t="shared" si="25"/>
        <v>10</v>
      </c>
      <c r="N103" s="15">
        <f t="shared" si="25"/>
        <v>10</v>
      </c>
      <c r="O103" s="15">
        <f t="shared" si="25"/>
        <v>10</v>
      </c>
      <c r="P103" s="15">
        <f t="shared" si="25"/>
        <v>10</v>
      </c>
    </row>
    <row r="104" spans="2:16" x14ac:dyDescent="0.25">
      <c r="B104" s="17" t="s">
        <v>590</v>
      </c>
      <c r="C104" s="133">
        <f>C102/C103</f>
        <v>1</v>
      </c>
      <c r="D104" s="133">
        <f t="shared" ref="D104:P104" si="26">D102/D103</f>
        <v>1</v>
      </c>
      <c r="E104" s="133">
        <f t="shared" si="26"/>
        <v>1</v>
      </c>
      <c r="F104" s="133">
        <f t="shared" si="26"/>
        <v>0</v>
      </c>
      <c r="G104" s="133">
        <f t="shared" si="26"/>
        <v>0</v>
      </c>
      <c r="H104" s="133">
        <f t="shared" si="26"/>
        <v>0</v>
      </c>
      <c r="I104" s="133">
        <f t="shared" si="26"/>
        <v>0</v>
      </c>
      <c r="J104" s="133">
        <f t="shared" si="26"/>
        <v>0</v>
      </c>
      <c r="K104" s="133">
        <f t="shared" si="26"/>
        <v>0</v>
      </c>
      <c r="L104" s="133">
        <f t="shared" si="26"/>
        <v>0</v>
      </c>
      <c r="M104" s="133">
        <f t="shared" si="26"/>
        <v>0</v>
      </c>
      <c r="N104" s="133">
        <f t="shared" si="26"/>
        <v>0</v>
      </c>
      <c r="O104" s="133">
        <f t="shared" ref="O104" si="27">O102/O103</f>
        <v>0</v>
      </c>
      <c r="P104" s="133">
        <f t="shared" si="26"/>
        <v>0</v>
      </c>
    </row>
    <row r="105" spans="2:16" x14ac:dyDescent="0.25"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</row>
    <row r="106" spans="2:16" x14ac:dyDescent="0.25">
      <c r="B106" s="17" t="s">
        <v>585</v>
      </c>
      <c r="C106" s="15">
        <f t="shared" ref="C106:P106" si="28">COUNTIFS(C3:C90,"X",$A3:$A90,"s")</f>
        <v>11</v>
      </c>
      <c r="D106" s="15">
        <f t="shared" si="28"/>
        <v>11</v>
      </c>
      <c r="E106" s="15">
        <f t="shared" si="28"/>
        <v>11</v>
      </c>
      <c r="F106" s="15">
        <f t="shared" si="28"/>
        <v>0</v>
      </c>
      <c r="G106" s="15">
        <f t="shared" si="28"/>
        <v>0</v>
      </c>
      <c r="H106" s="15">
        <f t="shared" si="28"/>
        <v>0</v>
      </c>
      <c r="I106" s="15">
        <f t="shared" si="28"/>
        <v>0</v>
      </c>
      <c r="J106" s="15">
        <f t="shared" si="28"/>
        <v>0</v>
      </c>
      <c r="K106" s="15">
        <f t="shared" si="28"/>
        <v>0</v>
      </c>
      <c r="L106" s="15">
        <f t="shared" si="28"/>
        <v>0</v>
      </c>
      <c r="M106" s="15">
        <f t="shared" si="28"/>
        <v>0</v>
      </c>
      <c r="N106" s="15">
        <f t="shared" si="28"/>
        <v>0</v>
      </c>
      <c r="O106" s="15">
        <f t="shared" si="28"/>
        <v>0</v>
      </c>
      <c r="P106" s="15">
        <f t="shared" si="28"/>
        <v>0</v>
      </c>
    </row>
    <row r="107" spans="2:16" x14ac:dyDescent="0.25">
      <c r="B107" s="17" t="s">
        <v>591</v>
      </c>
      <c r="C107" s="15">
        <f t="shared" ref="C107:P107" si="29">COUNTIF($A3:$A90,"s")</f>
        <v>11</v>
      </c>
      <c r="D107" s="15">
        <f t="shared" si="29"/>
        <v>11</v>
      </c>
      <c r="E107" s="15">
        <f t="shared" si="29"/>
        <v>11</v>
      </c>
      <c r="F107" s="15">
        <f t="shared" si="29"/>
        <v>11</v>
      </c>
      <c r="G107" s="15">
        <f t="shared" si="29"/>
        <v>11</v>
      </c>
      <c r="H107" s="15">
        <f t="shared" si="29"/>
        <v>11</v>
      </c>
      <c r="I107" s="15">
        <f t="shared" si="29"/>
        <v>11</v>
      </c>
      <c r="J107" s="15">
        <f t="shared" si="29"/>
        <v>11</v>
      </c>
      <c r="K107" s="15">
        <f t="shared" si="29"/>
        <v>11</v>
      </c>
      <c r="L107" s="15">
        <f t="shared" si="29"/>
        <v>11</v>
      </c>
      <c r="M107" s="15">
        <f t="shared" si="29"/>
        <v>11</v>
      </c>
      <c r="N107" s="15">
        <f t="shared" si="29"/>
        <v>11</v>
      </c>
      <c r="O107" s="15">
        <f t="shared" si="29"/>
        <v>11</v>
      </c>
      <c r="P107" s="15">
        <f t="shared" si="29"/>
        <v>11</v>
      </c>
    </row>
    <row r="108" spans="2:16" x14ac:dyDescent="0.25">
      <c r="B108" s="17" t="s">
        <v>592</v>
      </c>
      <c r="C108" s="133">
        <f>C106/C107</f>
        <v>1</v>
      </c>
      <c r="D108" s="133">
        <f t="shared" ref="D108:P108" si="30">D106/D107</f>
        <v>1</v>
      </c>
      <c r="E108" s="133">
        <f t="shared" si="30"/>
        <v>1</v>
      </c>
      <c r="F108" s="133">
        <f t="shared" si="30"/>
        <v>0</v>
      </c>
      <c r="G108" s="133">
        <f t="shared" si="30"/>
        <v>0</v>
      </c>
      <c r="H108" s="133">
        <f t="shared" si="30"/>
        <v>0</v>
      </c>
      <c r="I108" s="133">
        <f t="shared" si="30"/>
        <v>0</v>
      </c>
      <c r="J108" s="133">
        <f t="shared" si="30"/>
        <v>0</v>
      </c>
      <c r="K108" s="133">
        <f t="shared" si="30"/>
        <v>0</v>
      </c>
      <c r="L108" s="133">
        <f t="shared" si="30"/>
        <v>0</v>
      </c>
      <c r="M108" s="133">
        <f t="shared" si="30"/>
        <v>0</v>
      </c>
      <c r="N108" s="133">
        <f t="shared" si="30"/>
        <v>0</v>
      </c>
      <c r="O108" s="133">
        <f t="shared" ref="O108" si="31">O106/O107</f>
        <v>0</v>
      </c>
      <c r="P108" s="133">
        <f t="shared" si="30"/>
        <v>0</v>
      </c>
    </row>
    <row r="109" spans="2:16" x14ac:dyDescent="0.25"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</row>
    <row r="110" spans="2:16" x14ac:dyDescent="0.25">
      <c r="B110" s="17" t="s">
        <v>586</v>
      </c>
      <c r="C110" s="15">
        <f t="shared" ref="C110:P110" si="32">COUNTIFS(C3:C90,"X",$A3:$A90,"o")</f>
        <v>3</v>
      </c>
      <c r="D110" s="15">
        <f t="shared" si="32"/>
        <v>4</v>
      </c>
      <c r="E110" s="15">
        <f t="shared" si="32"/>
        <v>4</v>
      </c>
      <c r="F110" s="15">
        <f t="shared" si="32"/>
        <v>0</v>
      </c>
      <c r="G110" s="15">
        <f t="shared" si="32"/>
        <v>0</v>
      </c>
      <c r="H110" s="15">
        <f t="shared" si="32"/>
        <v>0</v>
      </c>
      <c r="I110" s="15">
        <f t="shared" si="32"/>
        <v>0</v>
      </c>
      <c r="J110" s="15">
        <f t="shared" si="32"/>
        <v>0</v>
      </c>
      <c r="K110" s="15">
        <f t="shared" si="32"/>
        <v>0</v>
      </c>
      <c r="L110" s="15">
        <f t="shared" si="32"/>
        <v>0</v>
      </c>
      <c r="M110" s="15">
        <f t="shared" si="32"/>
        <v>0</v>
      </c>
      <c r="N110" s="15">
        <f t="shared" si="32"/>
        <v>0</v>
      </c>
      <c r="O110" s="15">
        <f t="shared" si="32"/>
        <v>0</v>
      </c>
      <c r="P110" s="15">
        <f t="shared" si="32"/>
        <v>0</v>
      </c>
    </row>
    <row r="111" spans="2:16" x14ac:dyDescent="0.25">
      <c r="B111" s="17" t="s">
        <v>594</v>
      </c>
      <c r="C111" s="15">
        <f t="shared" ref="C111:P111" si="33">COUNTIFS($A3:$A90,"o")</f>
        <v>4</v>
      </c>
      <c r="D111" s="15">
        <f t="shared" si="33"/>
        <v>4</v>
      </c>
      <c r="E111" s="15">
        <f t="shared" si="33"/>
        <v>4</v>
      </c>
      <c r="F111" s="15">
        <f t="shared" si="33"/>
        <v>4</v>
      </c>
      <c r="G111" s="15">
        <f t="shared" si="33"/>
        <v>4</v>
      </c>
      <c r="H111" s="15">
        <f t="shared" si="33"/>
        <v>4</v>
      </c>
      <c r="I111" s="15">
        <f t="shared" si="33"/>
        <v>4</v>
      </c>
      <c r="J111" s="15">
        <f t="shared" si="33"/>
        <v>4</v>
      </c>
      <c r="K111" s="15">
        <f t="shared" si="33"/>
        <v>4</v>
      </c>
      <c r="L111" s="15">
        <f t="shared" si="33"/>
        <v>4</v>
      </c>
      <c r="M111" s="15">
        <f t="shared" si="33"/>
        <v>4</v>
      </c>
      <c r="N111" s="15">
        <f t="shared" si="33"/>
        <v>4</v>
      </c>
      <c r="O111" s="15">
        <f t="shared" si="33"/>
        <v>4</v>
      </c>
      <c r="P111" s="15">
        <f t="shared" si="33"/>
        <v>4</v>
      </c>
    </row>
    <row r="112" spans="2:16" x14ac:dyDescent="0.25">
      <c r="B112" s="17" t="s">
        <v>595</v>
      </c>
      <c r="C112" s="133">
        <f>C110/C111</f>
        <v>0.75</v>
      </c>
      <c r="D112" s="133">
        <f t="shared" ref="D112:P112" si="34">D110/D111</f>
        <v>1</v>
      </c>
      <c r="E112" s="133">
        <f t="shared" si="34"/>
        <v>1</v>
      </c>
      <c r="F112" s="133">
        <f t="shared" si="34"/>
        <v>0</v>
      </c>
      <c r="G112" s="133">
        <f t="shared" si="34"/>
        <v>0</v>
      </c>
      <c r="H112" s="133">
        <f t="shared" si="34"/>
        <v>0</v>
      </c>
      <c r="I112" s="133">
        <f t="shared" si="34"/>
        <v>0</v>
      </c>
      <c r="J112" s="133">
        <f t="shared" si="34"/>
        <v>0</v>
      </c>
      <c r="K112" s="133">
        <f t="shared" si="34"/>
        <v>0</v>
      </c>
      <c r="L112" s="133">
        <f t="shared" si="34"/>
        <v>0</v>
      </c>
      <c r="M112" s="133">
        <f t="shared" si="34"/>
        <v>0</v>
      </c>
      <c r="N112" s="133">
        <f t="shared" si="34"/>
        <v>0</v>
      </c>
      <c r="O112" s="133">
        <f t="shared" ref="O112" si="35">O110/O111</f>
        <v>0</v>
      </c>
      <c r="P112" s="133">
        <f t="shared" si="34"/>
        <v>0</v>
      </c>
    </row>
    <row r="113" spans="2:16" x14ac:dyDescent="0.25">
      <c r="C113" s="7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</row>
    <row r="114" spans="2:16" x14ac:dyDescent="0.25">
      <c r="B114" s="11" t="s">
        <v>474</v>
      </c>
      <c r="C114" s="56">
        <f>AVERAGEIF(C94:P94,"&lt;&gt;0")</f>
        <v>0.97660818713450281</v>
      </c>
      <c r="E114" t="s">
        <v>365</v>
      </c>
      <c r="F114" s="6">
        <v>3</v>
      </c>
      <c r="I114" s="6"/>
    </row>
    <row r="115" spans="2:16" ht="20.25" x14ac:dyDescent="0.3">
      <c r="B115" s="114" t="s">
        <v>468</v>
      </c>
      <c r="C115" s="115">
        <f>'Region 1'!C92</f>
        <v>0.87457471667938269</v>
      </c>
      <c r="F115" t="s">
        <v>445</v>
      </c>
      <c r="I115" s="6">
        <f>C99+C103+C107+C111</f>
        <v>57</v>
      </c>
      <c r="L115" t="s">
        <v>467</v>
      </c>
    </row>
    <row r="116" spans="2:16" x14ac:dyDescent="0.25">
      <c r="G116" t="s">
        <v>467</v>
      </c>
    </row>
  </sheetData>
  <pageMargins left="0.7" right="0.7" top="0.75" bottom="0.75" header="0.3" footer="0.3"/>
  <pageSetup scale="71" fitToHeight="0" orientation="landscape" r:id="rId1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13"/>
  <sheetViews>
    <sheetView zoomScale="97" zoomScaleNormal="97" workbookViewId="0">
      <selection activeCell="G112" sqref="G112"/>
    </sheetView>
  </sheetViews>
  <sheetFormatPr defaultRowHeight="15" x14ac:dyDescent="0.25"/>
  <cols>
    <col min="1" max="1" width="2.42578125" bestFit="1" customWidth="1"/>
    <col min="2" max="2" width="40" bestFit="1" customWidth="1"/>
    <col min="3" max="4" width="10" bestFit="1" customWidth="1"/>
    <col min="5" max="5" width="8.85546875" customWidth="1"/>
  </cols>
  <sheetData>
    <row r="1" spans="1:17" ht="48.75" x14ac:dyDescent="0.25">
      <c r="B1" s="30" t="s">
        <v>439</v>
      </c>
      <c r="C1" s="1" t="s">
        <v>622</v>
      </c>
      <c r="D1" s="1" t="s">
        <v>624</v>
      </c>
      <c r="E1" s="1" t="s">
        <v>625</v>
      </c>
      <c r="F1" s="1" t="s">
        <v>370</v>
      </c>
      <c r="G1" s="1" t="s">
        <v>312</v>
      </c>
      <c r="H1" s="1" t="s">
        <v>308</v>
      </c>
      <c r="I1" s="1" t="s">
        <v>597</v>
      </c>
      <c r="J1" s="1" t="s">
        <v>310</v>
      </c>
      <c r="K1" s="1" t="s">
        <v>309</v>
      </c>
      <c r="L1" s="1" t="s">
        <v>320</v>
      </c>
      <c r="M1" s="1" t="s">
        <v>319</v>
      </c>
      <c r="N1" s="1" t="s">
        <v>317</v>
      </c>
      <c r="O1" s="1" t="s">
        <v>318</v>
      </c>
      <c r="P1" s="1" t="s">
        <v>313</v>
      </c>
      <c r="Q1" s="1" t="s">
        <v>324</v>
      </c>
    </row>
    <row r="2" spans="1:17" x14ac:dyDescent="0.25">
      <c r="B2" s="9" t="s">
        <v>389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6"/>
    </row>
    <row r="3" spans="1:17" x14ac:dyDescent="0.25">
      <c r="A3" t="s">
        <v>582</v>
      </c>
      <c r="B3" s="2" t="s">
        <v>4</v>
      </c>
      <c r="C3" s="3" t="s">
        <v>473</v>
      </c>
      <c r="D3" s="3" t="s">
        <v>473</v>
      </c>
      <c r="E3" s="3" t="s">
        <v>473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6">
        <f>COUNTIF(C3:P3,"x")/F112</f>
        <v>1</v>
      </c>
    </row>
    <row r="4" spans="1:17" x14ac:dyDescent="0.25">
      <c r="A4" t="s">
        <v>580</v>
      </c>
      <c r="B4" s="89" t="s">
        <v>520</v>
      </c>
      <c r="C4" s="3" t="s">
        <v>473</v>
      </c>
      <c r="D4" s="3" t="s">
        <v>473</v>
      </c>
      <c r="E4" s="3" t="s">
        <v>473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>
        <f>COUNTIF(C4:P4,"x")/F112</f>
        <v>1</v>
      </c>
    </row>
    <row r="5" spans="1:17" x14ac:dyDescent="0.25">
      <c r="A5" t="s">
        <v>581</v>
      </c>
      <c r="B5" s="45" t="s">
        <v>269</v>
      </c>
      <c r="C5" s="64" t="s">
        <v>473</v>
      </c>
      <c r="D5" s="64" t="s">
        <v>473</v>
      </c>
      <c r="E5" s="64" t="s">
        <v>473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56">
        <f>COUNTIF(C5:P5,"x")/F112</f>
        <v>1</v>
      </c>
    </row>
    <row r="6" spans="1:17" x14ac:dyDescent="0.25">
      <c r="B6" t="s">
        <v>337</v>
      </c>
      <c r="C6" s="56">
        <f>COUNTIF(C3:C5,"x")/3</f>
        <v>1</v>
      </c>
      <c r="D6" s="56">
        <f t="shared" ref="D6:P6" si="0">COUNTIF(D3:D5,"x")/3</f>
        <v>1</v>
      </c>
      <c r="E6" s="56">
        <f t="shared" si="0"/>
        <v>1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ref="O6" si="1">COUNTIF(O3:O5,"x")/3</f>
        <v>0</v>
      </c>
      <c r="P6" s="56">
        <f t="shared" si="0"/>
        <v>0</v>
      </c>
      <c r="Q6" s="54">
        <f>AVERAGE(Q3:Q5)</f>
        <v>1</v>
      </c>
    </row>
    <row r="7" spans="1:17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x14ac:dyDescent="0.25">
      <c r="B8" s="51" t="s">
        <v>391</v>
      </c>
      <c r="C8" s="25"/>
      <c r="D8" s="25"/>
      <c r="E8" s="25"/>
      <c r="F8" s="25"/>
      <c r="G8" s="25"/>
      <c r="H8" s="7"/>
      <c r="I8" s="7"/>
      <c r="J8" s="7"/>
      <c r="K8" s="7"/>
      <c r="L8" s="7"/>
      <c r="M8" s="7"/>
      <c r="N8" s="7"/>
      <c r="O8" s="7"/>
    </row>
    <row r="9" spans="1:17" x14ac:dyDescent="0.25">
      <c r="A9" t="s">
        <v>582</v>
      </c>
      <c r="B9" s="2" t="s">
        <v>34</v>
      </c>
      <c r="C9" s="3" t="s">
        <v>473</v>
      </c>
      <c r="D9" s="3" t="s">
        <v>473</v>
      </c>
      <c r="E9" s="3" t="s">
        <v>473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6">
        <f>COUNTIF(C9:P9,"x")/F112</f>
        <v>1</v>
      </c>
    </row>
    <row r="10" spans="1:17" x14ac:dyDescent="0.25">
      <c r="A10" t="s">
        <v>581</v>
      </c>
      <c r="B10" s="45" t="s">
        <v>57</v>
      </c>
      <c r="C10" s="64" t="s">
        <v>473</v>
      </c>
      <c r="D10" s="64" t="s">
        <v>473</v>
      </c>
      <c r="E10" s="64" t="s">
        <v>473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56">
        <f>COUNTIF(C10:P10,"x")/F112</f>
        <v>1</v>
      </c>
    </row>
    <row r="11" spans="1:17" x14ac:dyDescent="0.25">
      <c r="A11" t="s">
        <v>581</v>
      </c>
      <c r="B11" s="2" t="s">
        <v>137</v>
      </c>
      <c r="C11" s="3" t="s">
        <v>473</v>
      </c>
      <c r="D11" s="3" t="s">
        <v>473</v>
      </c>
      <c r="E11" s="3" t="s">
        <v>473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56">
        <f>COUNTIF(C11:P11,"x")/F112</f>
        <v>1</v>
      </c>
    </row>
    <row r="12" spans="1:17" x14ac:dyDescent="0.25">
      <c r="A12" t="s">
        <v>580</v>
      </c>
      <c r="B12" s="89" t="s">
        <v>521</v>
      </c>
      <c r="C12" s="3" t="s">
        <v>473</v>
      </c>
      <c r="D12" s="3" t="s">
        <v>473</v>
      </c>
      <c r="E12" s="3" t="s">
        <v>473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56">
        <f>COUNTIF(C12:P12,"x")/F112</f>
        <v>1</v>
      </c>
    </row>
    <row r="13" spans="1:17" x14ac:dyDescent="0.25">
      <c r="B13" s="28" t="s">
        <v>337</v>
      </c>
      <c r="C13" s="59">
        <f>COUNTIF(C9:C12,"x")/4</f>
        <v>1</v>
      </c>
      <c r="D13" s="59">
        <f t="shared" ref="D13:N13" si="2">COUNTIF(D9:D12,"x")/4</f>
        <v>1</v>
      </c>
      <c r="E13" s="59">
        <f t="shared" si="2"/>
        <v>1</v>
      </c>
      <c r="F13" s="59">
        <f t="shared" si="2"/>
        <v>0</v>
      </c>
      <c r="G13" s="59">
        <f t="shared" si="2"/>
        <v>0</v>
      </c>
      <c r="H13" s="59">
        <f t="shared" si="2"/>
        <v>0</v>
      </c>
      <c r="I13" s="59">
        <f t="shared" si="2"/>
        <v>0</v>
      </c>
      <c r="J13" s="59">
        <f t="shared" si="2"/>
        <v>0</v>
      </c>
      <c r="K13" s="59">
        <f t="shared" si="2"/>
        <v>0</v>
      </c>
      <c r="L13" s="59">
        <f t="shared" si="2"/>
        <v>0</v>
      </c>
      <c r="M13" s="59">
        <f t="shared" si="2"/>
        <v>0</v>
      </c>
      <c r="N13" s="59">
        <f t="shared" si="2"/>
        <v>0</v>
      </c>
      <c r="O13" s="59">
        <f t="shared" ref="O13" si="3">COUNTIF(O9:O12,"x")/4</f>
        <v>0</v>
      </c>
      <c r="P13" s="59">
        <f>COUNTIF(P9:P12,"x")/4</f>
        <v>0</v>
      </c>
      <c r="Q13" s="54">
        <f>AVERAGE(Q9:Q12)</f>
        <v>1</v>
      </c>
    </row>
    <row r="14" spans="1:17" x14ac:dyDescent="0.25">
      <c r="B14" s="31"/>
      <c r="C14" s="27"/>
      <c r="D14" s="27"/>
      <c r="E14" s="27"/>
      <c r="F14" s="27"/>
      <c r="G14" s="27"/>
      <c r="H14" s="19"/>
      <c r="I14" s="19"/>
      <c r="J14" s="19"/>
      <c r="K14" s="19"/>
      <c r="L14" s="19"/>
      <c r="M14" s="19"/>
      <c r="N14" s="19"/>
      <c r="O14" s="19"/>
      <c r="P14" s="21"/>
      <c r="Q14" s="7"/>
    </row>
    <row r="15" spans="1:17" x14ac:dyDescent="0.25">
      <c r="B15" s="52" t="s">
        <v>392</v>
      </c>
      <c r="C15" s="24"/>
      <c r="D15" s="24"/>
      <c r="E15" s="24"/>
      <c r="F15" s="24"/>
      <c r="G15" s="24"/>
      <c r="H15" s="7"/>
      <c r="I15" s="7"/>
      <c r="J15" s="7"/>
      <c r="K15" s="7"/>
      <c r="L15" s="7"/>
      <c r="M15" s="7"/>
      <c r="N15" s="7"/>
      <c r="O15" s="7"/>
      <c r="Q15" s="14"/>
    </row>
    <row r="16" spans="1:17" x14ac:dyDescent="0.25">
      <c r="A16" t="s">
        <v>581</v>
      </c>
      <c r="B16" s="2" t="s">
        <v>50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56">
        <f>COUNTIF(C16:P16,"x")/F112</f>
        <v>0</v>
      </c>
    </row>
    <row r="17" spans="1:17" x14ac:dyDescent="0.25">
      <c r="A17" t="s">
        <v>581</v>
      </c>
      <c r="B17" s="45" t="s">
        <v>58</v>
      </c>
      <c r="C17" s="64"/>
      <c r="D17" s="64" t="s">
        <v>473</v>
      </c>
      <c r="E17" s="64" t="s">
        <v>473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56">
        <f>COUNTIF(C17:P17,"x")/F112</f>
        <v>0.66666666666666663</v>
      </c>
    </row>
    <row r="18" spans="1:17" x14ac:dyDescent="0.25">
      <c r="A18" t="s">
        <v>581</v>
      </c>
      <c r="B18" s="2" t="s">
        <v>165</v>
      </c>
      <c r="C18" s="3"/>
      <c r="D18" s="3" t="s">
        <v>473</v>
      </c>
      <c r="E18" s="3" t="s">
        <v>473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56">
        <f>COUNTIF(C18:P18,"x")/F112</f>
        <v>0.66666666666666663</v>
      </c>
    </row>
    <row r="19" spans="1:17" x14ac:dyDescent="0.25">
      <c r="A19" t="s">
        <v>580</v>
      </c>
      <c r="B19" s="89" t="s">
        <v>522</v>
      </c>
      <c r="C19" s="3" t="s">
        <v>473</v>
      </c>
      <c r="D19" s="3" t="s">
        <v>473</v>
      </c>
      <c r="E19" s="3" t="s">
        <v>473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56">
        <f>COUNTIF(C19:P19,"x")/F112</f>
        <v>1</v>
      </c>
    </row>
    <row r="20" spans="1:17" x14ac:dyDescent="0.25">
      <c r="A20" t="s">
        <v>581</v>
      </c>
      <c r="B20" s="2" t="s">
        <v>196</v>
      </c>
      <c r="C20" s="3" t="s">
        <v>473</v>
      </c>
      <c r="D20" s="3" t="s">
        <v>473</v>
      </c>
      <c r="E20" s="3" t="s">
        <v>473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56">
        <f>COUNTIF(C20:P20,"x")/F112</f>
        <v>1</v>
      </c>
    </row>
    <row r="21" spans="1:17" x14ac:dyDescent="0.25">
      <c r="B21" t="s">
        <v>337</v>
      </c>
      <c r="C21" s="59">
        <f>COUNTIF(C16:C20,"x")/5</f>
        <v>0.4</v>
      </c>
      <c r="D21" s="59">
        <f t="shared" ref="D21:P21" si="4">COUNTIF(D16:D20,"x")/5</f>
        <v>0.8</v>
      </c>
      <c r="E21" s="59">
        <f t="shared" si="4"/>
        <v>0.8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59">
        <f t="shared" si="4"/>
        <v>0</v>
      </c>
      <c r="M21" s="59">
        <f t="shared" si="4"/>
        <v>0</v>
      </c>
      <c r="N21" s="59">
        <f t="shared" si="4"/>
        <v>0</v>
      </c>
      <c r="O21" s="59">
        <f t="shared" ref="O21" si="5">COUNTIF(O16:O20,"x")/5</f>
        <v>0</v>
      </c>
      <c r="P21" s="59">
        <f t="shared" si="4"/>
        <v>0</v>
      </c>
      <c r="Q21" s="54">
        <f>AVERAGE(Q16,Q17,Q18,Q19,Q20)</f>
        <v>0.66666666666666663</v>
      </c>
    </row>
    <row r="22" spans="1:17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7" x14ac:dyDescent="0.25">
      <c r="B23" s="10" t="s">
        <v>393</v>
      </c>
      <c r="C23" s="6"/>
      <c r="D23" s="6"/>
      <c r="E23" s="6"/>
      <c r="F23" s="6"/>
      <c r="G23" s="6"/>
    </row>
    <row r="24" spans="1:17" x14ac:dyDescent="0.25">
      <c r="A24" t="s">
        <v>581</v>
      </c>
      <c r="B24" s="45" t="s">
        <v>142</v>
      </c>
      <c r="C24" s="64" t="s">
        <v>473</v>
      </c>
      <c r="D24" s="64" t="s">
        <v>473</v>
      </c>
      <c r="E24" s="64" t="s">
        <v>473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56">
        <f>COUNTIF(C24:P24,"x")/F112</f>
        <v>1</v>
      </c>
    </row>
    <row r="25" spans="1:17" x14ac:dyDescent="0.25">
      <c r="A25" t="s">
        <v>580</v>
      </c>
      <c r="B25" s="89" t="s">
        <v>523</v>
      </c>
      <c r="C25" s="63" t="s">
        <v>473</v>
      </c>
      <c r="D25" s="63" t="s">
        <v>473</v>
      </c>
      <c r="E25" s="63" t="s">
        <v>473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56">
        <f>COUNTIF(C25:P25,"x")/F112</f>
        <v>1</v>
      </c>
    </row>
    <row r="26" spans="1:17" x14ac:dyDescent="0.25">
      <c r="A26" t="s">
        <v>581</v>
      </c>
      <c r="B26" s="2" t="s">
        <v>249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56">
        <f>COUNTIF(C26:P26,"x")/F112</f>
        <v>0</v>
      </c>
    </row>
    <row r="27" spans="1:17" x14ac:dyDescent="0.25">
      <c r="B27" t="s">
        <v>337</v>
      </c>
      <c r="C27" s="56">
        <f>COUNTIF(C24:C26,"x")/3</f>
        <v>0.66666666666666663</v>
      </c>
      <c r="D27" s="56">
        <f t="shared" ref="D27:P27" si="6">COUNTIF(D24:D26,"x")/3</f>
        <v>0.66666666666666663</v>
      </c>
      <c r="E27" s="56">
        <f t="shared" si="6"/>
        <v>0.66666666666666663</v>
      </c>
      <c r="F27" s="56">
        <f t="shared" si="6"/>
        <v>0</v>
      </c>
      <c r="G27" s="56">
        <f t="shared" si="6"/>
        <v>0</v>
      </c>
      <c r="H27" s="56">
        <f t="shared" si="6"/>
        <v>0</v>
      </c>
      <c r="I27" s="56">
        <f t="shared" si="6"/>
        <v>0</v>
      </c>
      <c r="J27" s="56">
        <f t="shared" si="6"/>
        <v>0</v>
      </c>
      <c r="K27" s="56">
        <f t="shared" si="6"/>
        <v>0</v>
      </c>
      <c r="L27" s="56">
        <f t="shared" si="6"/>
        <v>0</v>
      </c>
      <c r="M27" s="56">
        <f t="shared" si="6"/>
        <v>0</v>
      </c>
      <c r="N27" s="56">
        <f t="shared" si="6"/>
        <v>0</v>
      </c>
      <c r="O27" s="56">
        <f t="shared" ref="O27" si="7">COUNTIF(O24:O26,"x")/3</f>
        <v>0</v>
      </c>
      <c r="P27" s="56">
        <f t="shared" si="6"/>
        <v>0</v>
      </c>
      <c r="Q27" s="54">
        <f>AVERAGE(Q24:Q26)</f>
        <v>0.66666666666666663</v>
      </c>
    </row>
    <row r="28" spans="1:17" x14ac:dyDescent="0.25">
      <c r="C28" s="6"/>
      <c r="D28" s="6"/>
      <c r="E28" s="6"/>
      <c r="F28" s="6"/>
      <c r="G28" s="6"/>
    </row>
    <row r="29" spans="1:17" x14ac:dyDescent="0.25">
      <c r="B29" s="51" t="s">
        <v>394</v>
      </c>
      <c r="C29" s="6"/>
      <c r="D29" s="6"/>
      <c r="E29" s="6"/>
      <c r="F29" s="6"/>
      <c r="G29" s="6"/>
      <c r="Q29" s="7"/>
    </row>
    <row r="30" spans="1:17" x14ac:dyDescent="0.25">
      <c r="A30" t="s">
        <v>581</v>
      </c>
      <c r="B30" s="107" t="s">
        <v>579</v>
      </c>
      <c r="C30" s="13" t="s">
        <v>473</v>
      </c>
      <c r="D30" s="13" t="s">
        <v>473</v>
      </c>
      <c r="E30" s="13" t="s">
        <v>473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56">
        <f>COUNTIF(C30:P30,"x")/F112</f>
        <v>1</v>
      </c>
    </row>
    <row r="31" spans="1:17" x14ac:dyDescent="0.25">
      <c r="A31" t="s">
        <v>581</v>
      </c>
      <c r="B31" s="2" t="s">
        <v>48</v>
      </c>
      <c r="C31" s="3" t="s">
        <v>473</v>
      </c>
      <c r="D31" s="3" t="s">
        <v>473</v>
      </c>
      <c r="E31" s="3" t="s">
        <v>473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56">
        <f>COUNTIF(C31:P31,"x")/F112</f>
        <v>1</v>
      </c>
    </row>
    <row r="32" spans="1:17" x14ac:dyDescent="0.25">
      <c r="A32" t="s">
        <v>581</v>
      </c>
      <c r="B32" s="2" t="s">
        <v>61</v>
      </c>
      <c r="C32" s="3" t="s">
        <v>473</v>
      </c>
      <c r="D32" s="3"/>
      <c r="E32" s="3" t="s">
        <v>473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56">
        <f>COUNTIF(C32:P32,"x")/F112</f>
        <v>0.66666666666666663</v>
      </c>
    </row>
    <row r="33" spans="1:17" x14ac:dyDescent="0.25">
      <c r="A33" t="s">
        <v>581</v>
      </c>
      <c r="B33" s="2" t="s">
        <v>65</v>
      </c>
      <c r="C33" s="3"/>
      <c r="D33" s="3"/>
      <c r="E33" s="3" t="s">
        <v>473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56">
        <f>COUNTIF(C33:P33,"x")/F112</f>
        <v>0.33333333333333331</v>
      </c>
    </row>
    <row r="34" spans="1:17" x14ac:dyDescent="0.25">
      <c r="A34" t="s">
        <v>581</v>
      </c>
      <c r="B34" s="45" t="s">
        <v>97</v>
      </c>
      <c r="C34" s="64" t="s">
        <v>473</v>
      </c>
      <c r="D34" s="64" t="s">
        <v>473</v>
      </c>
      <c r="E34" s="64" t="s">
        <v>473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56">
        <f>COUNTIF(C34:P34,"x")/F112</f>
        <v>1</v>
      </c>
    </row>
    <row r="35" spans="1:17" s="70" customFormat="1" x14ac:dyDescent="0.25">
      <c r="A35" s="70" t="s">
        <v>582</v>
      </c>
      <c r="B35" s="50" t="s">
        <v>614</v>
      </c>
      <c r="C35" s="63" t="s">
        <v>473</v>
      </c>
      <c r="D35" s="63" t="s">
        <v>473</v>
      </c>
      <c r="E35" s="63" t="s">
        <v>473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56">
        <f>COUNTIF(C35:P35,"x")/F112</f>
        <v>1</v>
      </c>
    </row>
    <row r="36" spans="1:17" x14ac:dyDescent="0.25">
      <c r="A36" t="s">
        <v>580</v>
      </c>
      <c r="B36" s="89" t="s">
        <v>524</v>
      </c>
      <c r="C36" s="3" t="s">
        <v>473</v>
      </c>
      <c r="D36" s="3" t="s">
        <v>473</v>
      </c>
      <c r="E36" s="3" t="s">
        <v>473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56">
        <f>COUNTIF(C36:P36,"x")/F112</f>
        <v>1</v>
      </c>
    </row>
    <row r="37" spans="1:17" x14ac:dyDescent="0.25">
      <c r="A37" t="s">
        <v>581</v>
      </c>
      <c r="B37" s="2" t="s">
        <v>258</v>
      </c>
      <c r="C37" s="3" t="s">
        <v>473</v>
      </c>
      <c r="D37" s="3" t="s">
        <v>473</v>
      </c>
      <c r="E37" s="3" t="s">
        <v>473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56">
        <f>COUNTIF(C37:P37,"x")/F112</f>
        <v>1</v>
      </c>
    </row>
    <row r="38" spans="1:17" x14ac:dyDescent="0.25">
      <c r="B38" t="s">
        <v>337</v>
      </c>
      <c r="C38" s="59">
        <f t="shared" ref="C38:P38" si="8">COUNTIF(C30:C37,"x")/8</f>
        <v>0.875</v>
      </c>
      <c r="D38" s="59">
        <f t="shared" si="8"/>
        <v>0.75</v>
      </c>
      <c r="E38" s="59">
        <f t="shared" si="8"/>
        <v>1</v>
      </c>
      <c r="F38" s="59">
        <f t="shared" si="8"/>
        <v>0</v>
      </c>
      <c r="G38" s="59">
        <f t="shared" si="8"/>
        <v>0</v>
      </c>
      <c r="H38" s="59">
        <f t="shared" si="8"/>
        <v>0</v>
      </c>
      <c r="I38" s="59">
        <f t="shared" si="8"/>
        <v>0</v>
      </c>
      <c r="J38" s="59">
        <f t="shared" si="8"/>
        <v>0</v>
      </c>
      <c r="K38" s="59">
        <f t="shared" si="8"/>
        <v>0</v>
      </c>
      <c r="L38" s="59">
        <f t="shared" si="8"/>
        <v>0</v>
      </c>
      <c r="M38" s="59">
        <f t="shared" si="8"/>
        <v>0</v>
      </c>
      <c r="N38" s="59">
        <f t="shared" si="8"/>
        <v>0</v>
      </c>
      <c r="O38" s="59">
        <f t="shared" ref="O38" si="9">COUNTIF(O30:O37,"x")/8</f>
        <v>0</v>
      </c>
      <c r="P38" s="59">
        <f t="shared" si="8"/>
        <v>0</v>
      </c>
      <c r="Q38" s="54">
        <f>AVERAGE(Q31,Q32,Q33,Q34,Q35,Q36,Q37)</f>
        <v>0.8571428571428571</v>
      </c>
    </row>
    <row r="39" spans="1:17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7" ht="48.75" x14ac:dyDescent="0.25">
      <c r="B40" s="1" t="s">
        <v>439</v>
      </c>
      <c r="C40" s="1" t="s">
        <v>622</v>
      </c>
      <c r="D40" s="1" t="s">
        <v>624</v>
      </c>
      <c r="E40" s="1" t="s">
        <v>625</v>
      </c>
      <c r="F40" s="1" t="s">
        <v>370</v>
      </c>
      <c r="G40" s="1" t="s">
        <v>312</v>
      </c>
      <c r="H40" s="1" t="s">
        <v>308</v>
      </c>
      <c r="I40" s="1" t="s">
        <v>597</v>
      </c>
      <c r="J40" s="1" t="s">
        <v>310</v>
      </c>
      <c r="K40" s="1" t="s">
        <v>309</v>
      </c>
      <c r="L40" s="1" t="s">
        <v>320</v>
      </c>
      <c r="M40" s="1" t="s">
        <v>319</v>
      </c>
      <c r="N40" s="1" t="s">
        <v>317</v>
      </c>
      <c r="O40" s="1" t="s">
        <v>318</v>
      </c>
      <c r="P40" s="1" t="s">
        <v>313</v>
      </c>
      <c r="Q40" s="1" t="s">
        <v>324</v>
      </c>
    </row>
    <row r="41" spans="1:17" x14ac:dyDescent="0.25">
      <c r="B41" s="51" t="s">
        <v>395</v>
      </c>
      <c r="C41" s="6"/>
      <c r="D41" s="6"/>
      <c r="E41" s="6"/>
      <c r="F41" s="6"/>
      <c r="G41" s="6"/>
      <c r="Q41" s="7"/>
    </row>
    <row r="42" spans="1:17" x14ac:dyDescent="0.25">
      <c r="A42" t="s">
        <v>582</v>
      </c>
      <c r="B42" s="2" t="s">
        <v>130</v>
      </c>
      <c r="C42" s="3" t="s">
        <v>473</v>
      </c>
      <c r="D42" s="3" t="s">
        <v>473</v>
      </c>
      <c r="E42" s="3" t="s">
        <v>473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56">
        <f>COUNTIF(C42:P42,"x")/F112</f>
        <v>1</v>
      </c>
    </row>
    <row r="43" spans="1:17" x14ac:dyDescent="0.25">
      <c r="A43" t="s">
        <v>581</v>
      </c>
      <c r="B43" s="2" t="s">
        <v>182</v>
      </c>
      <c r="C43" s="3" t="s">
        <v>473</v>
      </c>
      <c r="D43" s="3" t="s">
        <v>473</v>
      </c>
      <c r="E43" s="3" t="s">
        <v>473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56">
        <f>COUNTIF(C43:P43,"x")/F112</f>
        <v>1</v>
      </c>
    </row>
    <row r="44" spans="1:17" x14ac:dyDescent="0.25">
      <c r="A44" t="s">
        <v>580</v>
      </c>
      <c r="B44" s="89" t="s">
        <v>525</v>
      </c>
      <c r="C44" s="3" t="s">
        <v>473</v>
      </c>
      <c r="D44" s="3" t="s">
        <v>473</v>
      </c>
      <c r="E44" s="3" t="s">
        <v>473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56">
        <f>COUNTIF(C44:P44,"x")/F112</f>
        <v>1</v>
      </c>
    </row>
    <row r="45" spans="1:17" x14ac:dyDescent="0.25">
      <c r="A45" t="s">
        <v>581</v>
      </c>
      <c r="B45" s="45" t="s">
        <v>261</v>
      </c>
      <c r="C45" s="64" t="s">
        <v>473</v>
      </c>
      <c r="D45" s="64" t="s">
        <v>473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56">
        <f>COUNTIF(C45:P45,"x")/F112</f>
        <v>0.66666666666666663</v>
      </c>
    </row>
    <row r="46" spans="1:17" x14ac:dyDescent="0.25">
      <c r="A46" t="s">
        <v>581</v>
      </c>
      <c r="B46" s="2" t="s">
        <v>274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56">
        <f>COUNTIF(C46:P46,"x")/F112</f>
        <v>0</v>
      </c>
    </row>
    <row r="47" spans="1:17" x14ac:dyDescent="0.25">
      <c r="B47" t="s">
        <v>337</v>
      </c>
      <c r="C47" s="59">
        <f>COUNTIF(C42:C46,"x")/5</f>
        <v>0.8</v>
      </c>
      <c r="D47" s="59">
        <f t="shared" ref="D47:P47" si="10">COUNTIF(D42:D46,"x")/5</f>
        <v>0.8</v>
      </c>
      <c r="E47" s="59">
        <f t="shared" si="10"/>
        <v>0.6</v>
      </c>
      <c r="F47" s="59">
        <f t="shared" si="10"/>
        <v>0</v>
      </c>
      <c r="G47" s="59">
        <f t="shared" si="10"/>
        <v>0</v>
      </c>
      <c r="H47" s="59">
        <f t="shared" si="10"/>
        <v>0</v>
      </c>
      <c r="I47" s="59">
        <f t="shared" si="10"/>
        <v>0</v>
      </c>
      <c r="J47" s="59">
        <f t="shared" si="10"/>
        <v>0</v>
      </c>
      <c r="K47" s="59">
        <f t="shared" si="10"/>
        <v>0</v>
      </c>
      <c r="L47" s="59">
        <f t="shared" si="10"/>
        <v>0</v>
      </c>
      <c r="M47" s="59">
        <f t="shared" si="10"/>
        <v>0</v>
      </c>
      <c r="N47" s="59">
        <f t="shared" si="10"/>
        <v>0</v>
      </c>
      <c r="O47" s="59">
        <f t="shared" ref="O47" si="11">COUNTIF(O42:O46,"x")/5</f>
        <v>0</v>
      </c>
      <c r="P47" s="59">
        <f t="shared" si="10"/>
        <v>0</v>
      </c>
      <c r="Q47" s="54">
        <f>AVERAGE(Q42:Q46)</f>
        <v>0.73333333333333328</v>
      </c>
    </row>
    <row r="48" spans="1:17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7" x14ac:dyDescent="0.25">
      <c r="B49" s="10" t="s">
        <v>396</v>
      </c>
      <c r="C49" s="6"/>
      <c r="D49" s="6"/>
      <c r="E49" s="6"/>
      <c r="F49" s="6"/>
      <c r="G49" s="6"/>
      <c r="Q49" s="7"/>
    </row>
    <row r="50" spans="1:17" x14ac:dyDescent="0.25">
      <c r="A50" t="s">
        <v>582</v>
      </c>
      <c r="B50" s="45" t="s">
        <v>156</v>
      </c>
      <c r="C50" s="64" t="s">
        <v>473</v>
      </c>
      <c r="D50" s="64" t="s">
        <v>473</v>
      </c>
      <c r="E50" s="64" t="s">
        <v>473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56">
        <f>COUNTIF(C50:P50,"x")/F112</f>
        <v>1</v>
      </c>
    </row>
    <row r="51" spans="1:17" x14ac:dyDescent="0.25">
      <c r="A51" t="s">
        <v>580</v>
      </c>
      <c r="B51" s="89" t="s">
        <v>526</v>
      </c>
      <c r="C51" s="82" t="s">
        <v>473</v>
      </c>
      <c r="D51" s="82" t="s">
        <v>473</v>
      </c>
      <c r="E51" s="82" t="s">
        <v>473</v>
      </c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79">
        <f>COUNTIF(C51:P51,"x")/F112</f>
        <v>1</v>
      </c>
    </row>
    <row r="52" spans="1:17" x14ac:dyDescent="0.25">
      <c r="B52" t="s">
        <v>337</v>
      </c>
      <c r="C52" s="59">
        <f>COUNTIF(C50:C51,"x")/2</f>
        <v>1</v>
      </c>
      <c r="D52" s="59">
        <f t="shared" ref="D52:P52" si="12">COUNTIF(D50:D51,"x")/2</f>
        <v>1</v>
      </c>
      <c r="E52" s="59">
        <f t="shared" si="12"/>
        <v>1</v>
      </c>
      <c r="F52" s="59">
        <f t="shared" si="12"/>
        <v>0</v>
      </c>
      <c r="G52" s="59">
        <f t="shared" si="12"/>
        <v>0</v>
      </c>
      <c r="H52" s="59">
        <f t="shared" si="12"/>
        <v>0</v>
      </c>
      <c r="I52" s="59">
        <f t="shared" si="12"/>
        <v>0</v>
      </c>
      <c r="J52" s="59">
        <f t="shared" si="12"/>
        <v>0</v>
      </c>
      <c r="K52" s="59">
        <f t="shared" si="12"/>
        <v>0</v>
      </c>
      <c r="L52" s="59">
        <f t="shared" si="12"/>
        <v>0</v>
      </c>
      <c r="M52" s="59">
        <f t="shared" si="12"/>
        <v>0</v>
      </c>
      <c r="N52" s="59">
        <f t="shared" si="12"/>
        <v>0</v>
      </c>
      <c r="O52" s="59">
        <f t="shared" ref="O52" si="13">COUNTIF(O50:O51,"x")/2</f>
        <v>0</v>
      </c>
      <c r="P52" s="59">
        <f t="shared" si="12"/>
        <v>0</v>
      </c>
      <c r="Q52" s="54">
        <f>AVERAGE(Q50,Q51)</f>
        <v>1</v>
      </c>
    </row>
    <row r="53" spans="1:17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7" x14ac:dyDescent="0.25">
      <c r="B54" s="51" t="s">
        <v>397</v>
      </c>
      <c r="C54" s="6"/>
      <c r="D54" s="6"/>
      <c r="E54" s="6"/>
      <c r="F54" s="6"/>
      <c r="G54" s="6"/>
    </row>
    <row r="55" spans="1:17" x14ac:dyDescent="0.25">
      <c r="A55" t="s">
        <v>581</v>
      </c>
      <c r="B55" s="2" t="s">
        <v>45</v>
      </c>
      <c r="C55" s="3" t="s">
        <v>473</v>
      </c>
      <c r="D55" s="3" t="s">
        <v>473</v>
      </c>
      <c r="E55" s="3" t="s">
        <v>473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56">
        <f>COUNTIF(C55:P55,"x")/F112</f>
        <v>1</v>
      </c>
    </row>
    <row r="56" spans="1:17" x14ac:dyDescent="0.25">
      <c r="A56" t="s">
        <v>581</v>
      </c>
      <c r="B56" s="2" t="s">
        <v>60</v>
      </c>
      <c r="C56" s="3" t="s">
        <v>473</v>
      </c>
      <c r="D56" s="3" t="s">
        <v>473</v>
      </c>
      <c r="E56" s="3" t="s">
        <v>473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56">
        <f>COUNTIF(C56:P56,"x")/F112</f>
        <v>1</v>
      </c>
    </row>
    <row r="57" spans="1:17" x14ac:dyDescent="0.25">
      <c r="A57" t="s">
        <v>581</v>
      </c>
      <c r="B57" s="45" t="s">
        <v>127</v>
      </c>
      <c r="C57" s="64" t="s">
        <v>473</v>
      </c>
      <c r="D57" s="64" t="s">
        <v>473</v>
      </c>
      <c r="E57" s="64" t="s">
        <v>473</v>
      </c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9">
        <f>COUNTIF(C57:P57,"x")/F112</f>
        <v>1</v>
      </c>
    </row>
    <row r="58" spans="1:17" x14ac:dyDescent="0.25">
      <c r="A58" t="s">
        <v>581</v>
      </c>
      <c r="B58" s="2" t="s">
        <v>170</v>
      </c>
      <c r="C58" s="3"/>
      <c r="D58" s="3" t="s">
        <v>473</v>
      </c>
      <c r="E58" s="3" t="s">
        <v>473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56">
        <f>COUNTIF(C58:P58,"x")/F112</f>
        <v>0.66666666666666663</v>
      </c>
    </row>
    <row r="59" spans="1:17" x14ac:dyDescent="0.25">
      <c r="A59" t="s">
        <v>582</v>
      </c>
      <c r="B59" s="2" t="s">
        <v>175</v>
      </c>
      <c r="C59" s="3" t="s">
        <v>473</v>
      </c>
      <c r="D59" s="3" t="s">
        <v>473</v>
      </c>
      <c r="E59" s="3" t="s">
        <v>473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56">
        <f>COUNTIF(C59:P59,"x")/F112</f>
        <v>1</v>
      </c>
    </row>
    <row r="60" spans="1:17" x14ac:dyDescent="0.25">
      <c r="A60" t="s">
        <v>581</v>
      </c>
      <c r="B60" s="50" t="s">
        <v>176</v>
      </c>
      <c r="C60" s="63" t="s">
        <v>473</v>
      </c>
      <c r="D60" s="63" t="s">
        <v>473</v>
      </c>
      <c r="E60" s="63" t="s">
        <v>473</v>
      </c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56">
        <f>COUNTIF(C60:P60,"x")/F112</f>
        <v>1</v>
      </c>
    </row>
    <row r="61" spans="1:17" x14ac:dyDescent="0.25">
      <c r="A61" t="s">
        <v>580</v>
      </c>
      <c r="B61" s="50" t="s">
        <v>527</v>
      </c>
      <c r="C61" s="63" t="s">
        <v>473</v>
      </c>
      <c r="D61" s="63" t="s">
        <v>473</v>
      </c>
      <c r="E61" s="63" t="s">
        <v>473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56">
        <f>COUNTIF(C61:P61,"x")/F112</f>
        <v>1</v>
      </c>
    </row>
    <row r="62" spans="1:17" x14ac:dyDescent="0.25">
      <c r="A62" t="s">
        <v>581</v>
      </c>
      <c r="B62" s="50" t="s">
        <v>213</v>
      </c>
      <c r="C62" s="3"/>
      <c r="D62" s="3"/>
      <c r="E62" s="3" t="s">
        <v>473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56">
        <f>COUNTIF(C62:P62,"x")/F112</f>
        <v>0.33333333333333331</v>
      </c>
    </row>
    <row r="63" spans="1:17" x14ac:dyDescent="0.25">
      <c r="A63" t="s">
        <v>593</v>
      </c>
      <c r="B63" s="2" t="s">
        <v>476</v>
      </c>
      <c r="C63" s="3" t="s">
        <v>473</v>
      </c>
      <c r="D63" s="3" t="s">
        <v>473</v>
      </c>
      <c r="E63" s="3" t="s">
        <v>473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56">
        <f>COUNTIF(C63:P63,"x")/F112</f>
        <v>1</v>
      </c>
    </row>
    <row r="64" spans="1:17" x14ac:dyDescent="0.25">
      <c r="B64" t="s">
        <v>337</v>
      </c>
      <c r="C64" s="59">
        <f>COUNTIF(C55:C63,"x")/9</f>
        <v>0.77777777777777779</v>
      </c>
      <c r="D64" s="59">
        <f t="shared" ref="D64:P64" si="14">COUNTIF(D55:D63,"x")/9</f>
        <v>0.88888888888888884</v>
      </c>
      <c r="E64" s="59">
        <f t="shared" si="14"/>
        <v>1</v>
      </c>
      <c r="F64" s="59">
        <f t="shared" si="14"/>
        <v>0</v>
      </c>
      <c r="G64" s="59">
        <f t="shared" si="14"/>
        <v>0</v>
      </c>
      <c r="H64" s="59">
        <f t="shared" si="14"/>
        <v>0</v>
      </c>
      <c r="I64" s="59">
        <f t="shared" si="14"/>
        <v>0</v>
      </c>
      <c r="J64" s="59">
        <f t="shared" si="14"/>
        <v>0</v>
      </c>
      <c r="K64" s="59">
        <f t="shared" si="14"/>
        <v>0</v>
      </c>
      <c r="L64" s="59">
        <f t="shared" si="14"/>
        <v>0</v>
      </c>
      <c r="M64" s="59">
        <f t="shared" si="14"/>
        <v>0</v>
      </c>
      <c r="N64" s="59">
        <f t="shared" si="14"/>
        <v>0</v>
      </c>
      <c r="O64" s="59">
        <f t="shared" ref="O64" si="15">COUNTIF(O55:O63,"x")/9</f>
        <v>0</v>
      </c>
      <c r="P64" s="59">
        <f t="shared" si="14"/>
        <v>0</v>
      </c>
      <c r="Q64" s="54">
        <f>AVERAGE(Q55,Q56,Q57,Q58,Q59,Q60,Q61,Q62,Q63)</f>
        <v>0.88888888888888884</v>
      </c>
    </row>
    <row r="65" spans="1:17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7" x14ac:dyDescent="0.25">
      <c r="B66" s="51" t="s">
        <v>398</v>
      </c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</row>
    <row r="67" spans="1:17" x14ac:dyDescent="0.25">
      <c r="B67" s="107" t="s">
        <v>615</v>
      </c>
      <c r="C67" s="34" t="s">
        <v>473</v>
      </c>
      <c r="D67" s="34" t="s">
        <v>473</v>
      </c>
      <c r="E67" s="34" t="s">
        <v>473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56">
        <f>COUNTIF(C67:P67,"x")/F112</f>
        <v>1</v>
      </c>
    </row>
    <row r="68" spans="1:17" x14ac:dyDescent="0.25">
      <c r="A68" t="s">
        <v>581</v>
      </c>
      <c r="B68" s="2" t="s">
        <v>53</v>
      </c>
      <c r="C68" s="3"/>
      <c r="D68" s="3"/>
      <c r="E68" s="3" t="s">
        <v>473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56">
        <f>COUNTIF(C68:P68,"x")/F112</f>
        <v>0.33333333333333331</v>
      </c>
    </row>
    <row r="69" spans="1:17" x14ac:dyDescent="0.25">
      <c r="A69" t="s">
        <v>581</v>
      </c>
      <c r="B69" s="2" t="s">
        <v>75</v>
      </c>
      <c r="C69" s="3" t="s">
        <v>473</v>
      </c>
      <c r="D69" s="3" t="s">
        <v>473</v>
      </c>
      <c r="E69" s="3" t="s">
        <v>473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56">
        <f>COUNTIF(C69:P69,"x")/F112</f>
        <v>1</v>
      </c>
    </row>
    <row r="70" spans="1:17" x14ac:dyDescent="0.25">
      <c r="A70" t="s">
        <v>581</v>
      </c>
      <c r="B70" s="2" t="s">
        <v>104</v>
      </c>
      <c r="C70" s="3" t="s">
        <v>473</v>
      </c>
      <c r="D70" s="3" t="s">
        <v>473</v>
      </c>
      <c r="E70" s="3" t="s">
        <v>473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56">
        <f>COUNTIF(C70:P70,"x")/F112</f>
        <v>1</v>
      </c>
    </row>
    <row r="71" spans="1:17" x14ac:dyDescent="0.25">
      <c r="A71" t="s">
        <v>581</v>
      </c>
      <c r="B71" s="137" t="s">
        <v>616</v>
      </c>
      <c r="C71" s="3" t="s">
        <v>473</v>
      </c>
      <c r="D71" s="3" t="s">
        <v>473</v>
      </c>
      <c r="E71" s="3" t="s">
        <v>473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56">
        <f>COUNTIF(C71:P71,"x")/F112</f>
        <v>1</v>
      </c>
    </row>
    <row r="72" spans="1:17" x14ac:dyDescent="0.25">
      <c r="A72" t="s">
        <v>580</v>
      </c>
      <c r="B72" s="89" t="s">
        <v>528</v>
      </c>
      <c r="C72" s="3" t="s">
        <v>473</v>
      </c>
      <c r="D72" s="3" t="s">
        <v>473</v>
      </c>
      <c r="E72" s="3" t="s">
        <v>473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56">
        <f>COUNTIF(C72:P72,"x")/F112</f>
        <v>1</v>
      </c>
    </row>
    <row r="73" spans="1:17" x14ac:dyDescent="0.25">
      <c r="A73" t="s">
        <v>581</v>
      </c>
      <c r="B73" s="2" t="s">
        <v>232</v>
      </c>
      <c r="C73" s="3" t="s">
        <v>473</v>
      </c>
      <c r="D73" s="3" t="s">
        <v>473</v>
      </c>
      <c r="E73" s="3" t="s">
        <v>473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56">
        <f>COUNTIF(C73:P73,"x")/F112</f>
        <v>1</v>
      </c>
    </row>
    <row r="74" spans="1:17" x14ac:dyDescent="0.25">
      <c r="A74" t="s">
        <v>582</v>
      </c>
      <c r="B74" s="50" t="s">
        <v>236</v>
      </c>
      <c r="C74" s="3"/>
      <c r="D74" s="3"/>
      <c r="E74" s="3" t="s">
        <v>473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56">
        <f>COUNTIF(C74:P74,"x")/F112</f>
        <v>0.33333333333333331</v>
      </c>
    </row>
    <row r="75" spans="1:17" x14ac:dyDescent="0.25">
      <c r="A75" t="s">
        <v>581</v>
      </c>
      <c r="B75" s="45" t="s">
        <v>241</v>
      </c>
      <c r="C75" s="64" t="s">
        <v>473</v>
      </c>
      <c r="D75" s="64" t="s">
        <v>473</v>
      </c>
      <c r="E75" s="64" t="s">
        <v>473</v>
      </c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56">
        <f>COUNTIF(C75:P75,"x")/F112</f>
        <v>1</v>
      </c>
    </row>
    <row r="76" spans="1:17" x14ac:dyDescent="0.25">
      <c r="A76" t="s">
        <v>581</v>
      </c>
      <c r="B76" s="2" t="s">
        <v>253</v>
      </c>
      <c r="C76" s="3" t="s">
        <v>473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6">
        <f>COUNTIF(C76:P76,"x")/F112</f>
        <v>0.33333333333333331</v>
      </c>
    </row>
    <row r="77" spans="1:17" x14ac:dyDescent="0.25">
      <c r="B77" t="s">
        <v>337</v>
      </c>
      <c r="C77" s="59">
        <f>COUNTIF(C67:C76,"x")/10</f>
        <v>0.8</v>
      </c>
      <c r="D77" s="59">
        <f t="shared" ref="D77:P77" si="16">COUNTIF(D67:D76,"x")/10</f>
        <v>0.7</v>
      </c>
      <c r="E77" s="59">
        <f t="shared" si="16"/>
        <v>0.9</v>
      </c>
      <c r="F77" s="59">
        <f t="shared" si="16"/>
        <v>0</v>
      </c>
      <c r="G77" s="59">
        <f t="shared" si="16"/>
        <v>0</v>
      </c>
      <c r="H77" s="59">
        <f t="shared" si="16"/>
        <v>0</v>
      </c>
      <c r="I77" s="59">
        <f t="shared" si="16"/>
        <v>0</v>
      </c>
      <c r="J77" s="59">
        <f t="shared" si="16"/>
        <v>0</v>
      </c>
      <c r="K77" s="59">
        <f t="shared" si="16"/>
        <v>0</v>
      </c>
      <c r="L77" s="59">
        <f t="shared" si="16"/>
        <v>0</v>
      </c>
      <c r="M77" s="59">
        <f t="shared" si="16"/>
        <v>0</v>
      </c>
      <c r="N77" s="59">
        <f t="shared" si="16"/>
        <v>0</v>
      </c>
      <c r="O77" s="59">
        <f t="shared" ref="O77" si="17">COUNTIF(O67:O76,"x")/10</f>
        <v>0</v>
      </c>
      <c r="P77" s="59">
        <f t="shared" si="16"/>
        <v>0</v>
      </c>
      <c r="Q77" s="54">
        <f>AVERAGE(Q68,Q69,Q70,Q72,Q73,Q74,Q75,Q76)</f>
        <v>0.74999999999999989</v>
      </c>
    </row>
    <row r="78" spans="1:17" x14ac:dyDescent="0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7" x14ac:dyDescent="0.25">
      <c r="B79" s="51" t="s">
        <v>399</v>
      </c>
      <c r="C79" s="6"/>
      <c r="D79" s="6"/>
      <c r="E79" s="6"/>
      <c r="F79" s="6"/>
      <c r="G79" s="6"/>
      <c r="Q79" s="7"/>
    </row>
    <row r="80" spans="1:17" x14ac:dyDescent="0.25">
      <c r="A80" t="s">
        <v>581</v>
      </c>
      <c r="B80" s="2" t="s">
        <v>168</v>
      </c>
      <c r="C80" s="3" t="s">
        <v>473</v>
      </c>
      <c r="D80" s="3" t="s">
        <v>473</v>
      </c>
      <c r="E80" s="3" t="s">
        <v>473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56">
        <f>COUNTIF(C80:P80,"x")/F112</f>
        <v>1</v>
      </c>
    </row>
    <row r="81" spans="1:19" x14ac:dyDescent="0.25">
      <c r="A81" t="s">
        <v>581</v>
      </c>
      <c r="B81" s="2" t="s">
        <v>180</v>
      </c>
      <c r="C81" s="3" t="s">
        <v>473</v>
      </c>
      <c r="D81" s="3" t="s">
        <v>473</v>
      </c>
      <c r="E81" s="3" t="s">
        <v>473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56">
        <f>COUNTIF(C81:P81,"x")/F112</f>
        <v>1</v>
      </c>
    </row>
    <row r="82" spans="1:19" x14ac:dyDescent="0.25">
      <c r="A82" t="s">
        <v>580</v>
      </c>
      <c r="B82" s="89" t="s">
        <v>529</v>
      </c>
      <c r="C82" s="3" t="s">
        <v>473</v>
      </c>
      <c r="D82" s="3" t="s">
        <v>473</v>
      </c>
      <c r="E82" s="3" t="s">
        <v>473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56">
        <f>COUNTIF(C82:P82,"x")/F112</f>
        <v>1</v>
      </c>
    </row>
    <row r="83" spans="1:19" x14ac:dyDescent="0.25">
      <c r="A83" t="s">
        <v>581</v>
      </c>
      <c r="B83" s="2" t="s">
        <v>257</v>
      </c>
      <c r="C83" s="3" t="s">
        <v>473</v>
      </c>
      <c r="D83" s="3" t="s">
        <v>473</v>
      </c>
      <c r="E83" s="3" t="s">
        <v>473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56">
        <f>COUNTIF(C83:P83,"x")/F112</f>
        <v>1</v>
      </c>
    </row>
    <row r="84" spans="1:19" x14ac:dyDescent="0.25">
      <c r="A84" t="s">
        <v>582</v>
      </c>
      <c r="B84" s="45" t="s">
        <v>278</v>
      </c>
      <c r="C84" s="64" t="s">
        <v>473</v>
      </c>
      <c r="D84" s="64" t="s">
        <v>473</v>
      </c>
      <c r="E84" s="64" t="s">
        <v>473</v>
      </c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9">
        <f>COUNTIF(C84:P84,"x")/F112</f>
        <v>1</v>
      </c>
    </row>
    <row r="85" spans="1:19" x14ac:dyDescent="0.25">
      <c r="A85" t="s">
        <v>581</v>
      </c>
      <c r="B85" s="50" t="s">
        <v>287</v>
      </c>
      <c r="C85" s="63" t="s">
        <v>473</v>
      </c>
      <c r="D85" s="63" t="s">
        <v>473</v>
      </c>
      <c r="E85" s="63" t="s">
        <v>473</v>
      </c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71">
        <f>COUNTIF(C85:P85,"x")/F112</f>
        <v>1</v>
      </c>
    </row>
    <row r="86" spans="1:19" x14ac:dyDescent="0.25">
      <c r="A86" t="s">
        <v>581</v>
      </c>
      <c r="B86" s="2" t="s">
        <v>299</v>
      </c>
      <c r="C86" s="3" t="s">
        <v>473</v>
      </c>
      <c r="D86" s="3" t="s">
        <v>473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56">
        <f>COUNTIF(C86:P86,"x")/F112</f>
        <v>0.66666666666666663</v>
      </c>
    </row>
    <row r="87" spans="1:19" x14ac:dyDescent="0.25">
      <c r="B87" t="s">
        <v>337</v>
      </c>
      <c r="C87" s="59">
        <f>COUNTIF(C80:C86,"x")/7</f>
        <v>1</v>
      </c>
      <c r="D87" s="59">
        <f t="shared" ref="D87:P87" si="18">COUNTIF(D80:D86,"x")/7</f>
        <v>1</v>
      </c>
      <c r="E87" s="59">
        <f t="shared" si="18"/>
        <v>0.8571428571428571</v>
      </c>
      <c r="F87" s="59">
        <f t="shared" si="18"/>
        <v>0</v>
      </c>
      <c r="G87" s="59">
        <f t="shared" si="18"/>
        <v>0</v>
      </c>
      <c r="H87" s="59">
        <f t="shared" si="18"/>
        <v>0</v>
      </c>
      <c r="I87" s="59">
        <f t="shared" si="18"/>
        <v>0</v>
      </c>
      <c r="J87" s="59">
        <f t="shared" si="18"/>
        <v>0</v>
      </c>
      <c r="K87" s="59">
        <f t="shared" si="18"/>
        <v>0</v>
      </c>
      <c r="L87" s="59">
        <f t="shared" si="18"/>
        <v>0</v>
      </c>
      <c r="M87" s="59">
        <f t="shared" si="18"/>
        <v>0</v>
      </c>
      <c r="N87" s="59">
        <f t="shared" si="18"/>
        <v>0</v>
      </c>
      <c r="O87" s="59">
        <f t="shared" ref="O87" si="19">COUNTIF(O80:O86,"x")/7</f>
        <v>0</v>
      </c>
      <c r="P87" s="59">
        <f t="shared" si="18"/>
        <v>0</v>
      </c>
      <c r="Q87" s="54">
        <f>AVERAGE(Q80:Q86)</f>
        <v>0.95238095238095244</v>
      </c>
    </row>
    <row r="88" spans="1:19" x14ac:dyDescent="0.25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9" x14ac:dyDescent="0.25">
      <c r="B89" t="s">
        <v>345</v>
      </c>
      <c r="C89" s="15">
        <f t="shared" ref="C89:P89" si="20">COUNTIF(C3:C86,"x")</f>
        <v>46</v>
      </c>
      <c r="D89" s="15">
        <f t="shared" si="20"/>
        <v>47</v>
      </c>
      <c r="E89" s="15">
        <f t="shared" si="20"/>
        <v>50</v>
      </c>
      <c r="F89" s="15">
        <f t="shared" si="20"/>
        <v>0</v>
      </c>
      <c r="G89" s="15">
        <f t="shared" si="20"/>
        <v>0</v>
      </c>
      <c r="H89" s="15">
        <f t="shared" si="20"/>
        <v>0</v>
      </c>
      <c r="I89" s="15">
        <f t="shared" si="20"/>
        <v>0</v>
      </c>
      <c r="J89" s="15">
        <f t="shared" si="20"/>
        <v>0</v>
      </c>
      <c r="K89" s="15">
        <f t="shared" si="20"/>
        <v>0</v>
      </c>
      <c r="L89" s="15">
        <f t="shared" si="20"/>
        <v>0</v>
      </c>
      <c r="M89" s="15">
        <f t="shared" si="20"/>
        <v>0</v>
      </c>
      <c r="N89" s="15">
        <f t="shared" si="20"/>
        <v>0</v>
      </c>
      <c r="O89" s="15">
        <f t="shared" ref="O89" si="21">COUNTIF(O3:O86,"x")</f>
        <v>0</v>
      </c>
      <c r="P89" s="15">
        <f t="shared" si="20"/>
        <v>0</v>
      </c>
    </row>
    <row r="90" spans="1:19" x14ac:dyDescent="0.25">
      <c r="B90" s="112" t="s">
        <v>440</v>
      </c>
      <c r="C90" s="113">
        <f>COUNTIF(C3:C86,"x")/J112</f>
        <v>0.83636363636363631</v>
      </c>
      <c r="D90" s="113">
        <f>COUNTIF(D3:D86,"x")/J112</f>
        <v>0.8545454545454545</v>
      </c>
      <c r="E90" s="113">
        <f>COUNTIF(E3:E86,"x")/J112</f>
        <v>0.90909090909090906</v>
      </c>
      <c r="F90" s="113">
        <f>COUNTIF(F3:F86,"x")/J112</f>
        <v>0</v>
      </c>
      <c r="G90" s="113">
        <f>COUNTIF(G3:G86,"x")/J112</f>
        <v>0</v>
      </c>
      <c r="H90" s="113">
        <f>COUNTIF(H3:H86,"x")/J112</f>
        <v>0</v>
      </c>
      <c r="I90" s="113">
        <f>COUNTIF(I5:I86,"x")/J112</f>
        <v>0</v>
      </c>
      <c r="J90" s="113">
        <f>COUNTIF(J3:J86,"x")/J112</f>
        <v>0</v>
      </c>
      <c r="K90" s="113">
        <f>COUNTIF(K3:K86,"x")/J112</f>
        <v>0</v>
      </c>
      <c r="L90" s="113">
        <f>COUNTIF(L3:L86,"x")/J112</f>
        <v>0</v>
      </c>
      <c r="M90" s="113">
        <f>COUNTIF(M3:M86,"x")/J112</f>
        <v>0</v>
      </c>
      <c r="N90" s="113">
        <f>COUNTIF(N3:N86,"x")/J112</f>
        <v>0</v>
      </c>
      <c r="O90" s="113">
        <f>COUNTIF(O3:O86,"x")/J112</f>
        <v>0</v>
      </c>
      <c r="P90" s="113">
        <f>COUNTIF(P3:P86,"x")/J112</f>
        <v>0</v>
      </c>
      <c r="S90" s="99"/>
    </row>
    <row r="91" spans="1:19" x14ac:dyDescent="0.25">
      <c r="B91" s="112" t="s">
        <v>478</v>
      </c>
      <c r="C91" s="113">
        <f>'Region 1'!C77</f>
        <v>0.8219782929300451</v>
      </c>
      <c r="D91" s="113">
        <f>'Region 1'!D77</f>
        <v>0.91664361837225916</v>
      </c>
      <c r="E91" s="113">
        <f>'Region 1'!E77</f>
        <v>0.88510223873584382</v>
      </c>
      <c r="F91" s="113">
        <f>'Region 7'!F95</f>
        <v>0</v>
      </c>
      <c r="G91" s="113">
        <f>'Region 7'!G95</f>
        <v>0</v>
      </c>
      <c r="H91" s="113">
        <f>'Region 7'!H95</f>
        <v>0</v>
      </c>
      <c r="I91" s="113">
        <f>'Region 7'!I95</f>
        <v>0</v>
      </c>
      <c r="J91" s="113">
        <f>'Region 7'!J95</f>
        <v>0</v>
      </c>
      <c r="K91" s="113">
        <f>'Region 7'!K95</f>
        <v>0</v>
      </c>
      <c r="L91" s="113">
        <f>'Region 7'!L95</f>
        <v>0</v>
      </c>
      <c r="M91" s="113">
        <f>'Region 7'!M95</f>
        <v>0</v>
      </c>
      <c r="N91" s="113">
        <f>'Region 7'!N95</f>
        <v>0</v>
      </c>
      <c r="O91" s="113">
        <f>'Region 7'!O95</f>
        <v>0</v>
      </c>
      <c r="P91" s="113">
        <f>'Region 7'!P95</f>
        <v>0</v>
      </c>
    </row>
    <row r="92" spans="1:19" x14ac:dyDescent="0.25"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</row>
    <row r="93" spans="1:19" x14ac:dyDescent="0.25"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</row>
    <row r="94" spans="1:19" x14ac:dyDescent="0.25"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</row>
    <row r="95" spans="1:19" x14ac:dyDescent="0.25">
      <c r="B95" s="17" t="s">
        <v>583</v>
      </c>
      <c r="C95" s="15">
        <f t="shared" ref="C95:P95" si="22">COUNTIFS(C3:C86,"X",$A3:$A86,"L")</f>
        <v>27</v>
      </c>
      <c r="D95" s="15">
        <f t="shared" si="22"/>
        <v>28</v>
      </c>
      <c r="E95" s="15">
        <f t="shared" si="22"/>
        <v>30</v>
      </c>
      <c r="F95" s="15">
        <f t="shared" si="22"/>
        <v>0</v>
      </c>
      <c r="G95" s="15">
        <f t="shared" si="22"/>
        <v>0</v>
      </c>
      <c r="H95" s="15">
        <f t="shared" si="22"/>
        <v>0</v>
      </c>
      <c r="I95" s="15">
        <f t="shared" si="22"/>
        <v>0</v>
      </c>
      <c r="J95" s="15">
        <f t="shared" si="22"/>
        <v>0</v>
      </c>
      <c r="K95" s="15">
        <f t="shared" si="22"/>
        <v>0</v>
      </c>
      <c r="L95" s="15">
        <f t="shared" si="22"/>
        <v>0</v>
      </c>
      <c r="M95" s="15">
        <f t="shared" si="22"/>
        <v>0</v>
      </c>
      <c r="N95" s="15">
        <f t="shared" si="22"/>
        <v>0</v>
      </c>
      <c r="O95" s="15">
        <f t="shared" ref="O95" si="23">COUNTIFS(O3:O86,"X",$A3:$A86,"L")</f>
        <v>0</v>
      </c>
      <c r="P95" s="15">
        <f t="shared" si="22"/>
        <v>0</v>
      </c>
    </row>
    <row r="96" spans="1:19" x14ac:dyDescent="0.25">
      <c r="B96" s="17" t="s">
        <v>587</v>
      </c>
      <c r="C96" s="15">
        <f>COUNTIF($A3:$A86,"l")</f>
        <v>36</v>
      </c>
      <c r="D96" s="15">
        <f t="shared" ref="D96:P96" si="24">COUNTIF($A3:$A86,"l")</f>
        <v>36</v>
      </c>
      <c r="E96" s="15">
        <f t="shared" si="24"/>
        <v>36</v>
      </c>
      <c r="F96" s="15">
        <f t="shared" si="24"/>
        <v>36</v>
      </c>
      <c r="G96" s="15">
        <f t="shared" si="24"/>
        <v>36</v>
      </c>
      <c r="H96" s="15">
        <f t="shared" si="24"/>
        <v>36</v>
      </c>
      <c r="I96" s="15">
        <f t="shared" si="24"/>
        <v>36</v>
      </c>
      <c r="J96" s="15">
        <f t="shared" si="24"/>
        <v>36</v>
      </c>
      <c r="K96" s="15">
        <f t="shared" si="24"/>
        <v>36</v>
      </c>
      <c r="L96" s="15">
        <f t="shared" si="24"/>
        <v>36</v>
      </c>
      <c r="M96" s="15">
        <f t="shared" si="24"/>
        <v>36</v>
      </c>
      <c r="N96" s="15">
        <f t="shared" si="24"/>
        <v>36</v>
      </c>
      <c r="O96" s="15">
        <f t="shared" ref="O96" si="25">COUNTIF($A3:$A86,"l")</f>
        <v>36</v>
      </c>
      <c r="P96" s="15">
        <f t="shared" si="24"/>
        <v>36</v>
      </c>
    </row>
    <row r="97" spans="2:17" x14ac:dyDescent="0.25">
      <c r="B97" s="17" t="s">
        <v>588</v>
      </c>
      <c r="C97" s="133">
        <f>C95/C96</f>
        <v>0.75</v>
      </c>
      <c r="D97" s="133">
        <f t="shared" ref="D97:P97" si="26">D95/D96</f>
        <v>0.77777777777777779</v>
      </c>
      <c r="E97" s="133">
        <f t="shared" si="26"/>
        <v>0.83333333333333337</v>
      </c>
      <c r="F97" s="133">
        <f t="shared" si="26"/>
        <v>0</v>
      </c>
      <c r="G97" s="133">
        <f t="shared" si="26"/>
        <v>0</v>
      </c>
      <c r="H97" s="133">
        <f t="shared" si="26"/>
        <v>0</v>
      </c>
      <c r="I97" s="133">
        <f t="shared" si="26"/>
        <v>0</v>
      </c>
      <c r="J97" s="133">
        <f t="shared" si="26"/>
        <v>0</v>
      </c>
      <c r="K97" s="133">
        <f t="shared" si="26"/>
        <v>0</v>
      </c>
      <c r="L97" s="133">
        <f t="shared" si="26"/>
        <v>0</v>
      </c>
      <c r="M97" s="133">
        <f t="shared" si="26"/>
        <v>0</v>
      </c>
      <c r="N97" s="133">
        <f t="shared" si="26"/>
        <v>0</v>
      </c>
      <c r="O97" s="133">
        <f t="shared" ref="O97" si="27">O95/O96</f>
        <v>0</v>
      </c>
      <c r="P97" s="133">
        <f t="shared" si="26"/>
        <v>0</v>
      </c>
    </row>
    <row r="98" spans="2:17" x14ac:dyDescent="0.25"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</row>
    <row r="99" spans="2:17" x14ac:dyDescent="0.25">
      <c r="B99" s="17" t="s">
        <v>584</v>
      </c>
      <c r="C99" s="15">
        <f t="shared" ref="C99:P99" si="28">COUNTIFS(C7:C90,"X",$A7:$A90,"C")</f>
        <v>6</v>
      </c>
      <c r="D99" s="15">
        <f t="shared" si="28"/>
        <v>6</v>
      </c>
      <c r="E99" s="15">
        <f t="shared" si="28"/>
        <v>7</v>
      </c>
      <c r="F99" s="15">
        <f t="shared" si="28"/>
        <v>0</v>
      </c>
      <c r="G99" s="15">
        <f t="shared" si="28"/>
        <v>0</v>
      </c>
      <c r="H99" s="15">
        <f t="shared" si="28"/>
        <v>0</v>
      </c>
      <c r="I99" s="15">
        <f t="shared" si="28"/>
        <v>0</v>
      </c>
      <c r="J99" s="15">
        <f t="shared" si="28"/>
        <v>0</v>
      </c>
      <c r="K99" s="15">
        <f t="shared" si="28"/>
        <v>0</v>
      </c>
      <c r="L99" s="15">
        <f>COUNTIFS(L3:L86,"X",$A3:$A86,"C")</f>
        <v>0</v>
      </c>
      <c r="M99" s="15">
        <f t="shared" si="28"/>
        <v>0</v>
      </c>
      <c r="N99" s="15">
        <f t="shared" si="28"/>
        <v>0</v>
      </c>
      <c r="O99" s="15">
        <f t="shared" ref="O99" si="29">COUNTIFS(O7:O90,"X",$A7:$A90,"C")</f>
        <v>0</v>
      </c>
      <c r="P99" s="15">
        <f t="shared" si="28"/>
        <v>0</v>
      </c>
    </row>
    <row r="100" spans="2:17" x14ac:dyDescent="0.25">
      <c r="B100" s="17" t="s">
        <v>589</v>
      </c>
      <c r="C100" s="15">
        <f>COUNTIF($A3:$A86,"C")</f>
        <v>8</v>
      </c>
      <c r="D100" s="15">
        <f t="shared" ref="D100:P100" si="30">COUNTIF($A3:$A86,"C")</f>
        <v>8</v>
      </c>
      <c r="E100" s="15">
        <f t="shared" si="30"/>
        <v>8</v>
      </c>
      <c r="F100" s="15">
        <f t="shared" si="30"/>
        <v>8</v>
      </c>
      <c r="G100" s="15">
        <f t="shared" si="30"/>
        <v>8</v>
      </c>
      <c r="H100" s="15">
        <f t="shared" si="30"/>
        <v>8</v>
      </c>
      <c r="I100" s="15">
        <f t="shared" si="30"/>
        <v>8</v>
      </c>
      <c r="J100" s="15">
        <f t="shared" si="30"/>
        <v>8</v>
      </c>
      <c r="K100" s="15">
        <f t="shared" si="30"/>
        <v>8</v>
      </c>
      <c r="L100" s="15">
        <f t="shared" si="30"/>
        <v>8</v>
      </c>
      <c r="M100" s="15">
        <f t="shared" si="30"/>
        <v>8</v>
      </c>
      <c r="N100" s="15">
        <f t="shared" si="30"/>
        <v>8</v>
      </c>
      <c r="O100" s="15">
        <f t="shared" ref="O100" si="31">COUNTIF($A3:$A86,"C")</f>
        <v>8</v>
      </c>
      <c r="P100" s="15">
        <f t="shared" si="30"/>
        <v>8</v>
      </c>
    </row>
    <row r="101" spans="2:17" x14ac:dyDescent="0.25">
      <c r="B101" s="17" t="s">
        <v>590</v>
      </c>
      <c r="C101" s="133">
        <f>C99/C100</f>
        <v>0.75</v>
      </c>
      <c r="D101" s="133">
        <f t="shared" ref="D101:P101" si="32">D99/D100</f>
        <v>0.75</v>
      </c>
      <c r="E101" s="133">
        <f t="shared" si="32"/>
        <v>0.875</v>
      </c>
      <c r="F101" s="133">
        <f t="shared" si="32"/>
        <v>0</v>
      </c>
      <c r="G101" s="133">
        <f t="shared" si="32"/>
        <v>0</v>
      </c>
      <c r="H101" s="133">
        <f t="shared" si="32"/>
        <v>0</v>
      </c>
      <c r="I101" s="133">
        <f t="shared" si="32"/>
        <v>0</v>
      </c>
      <c r="J101" s="133">
        <f t="shared" si="32"/>
        <v>0</v>
      </c>
      <c r="K101" s="133">
        <f t="shared" si="32"/>
        <v>0</v>
      </c>
      <c r="L101" s="133">
        <f t="shared" si="32"/>
        <v>0</v>
      </c>
      <c r="M101" s="133">
        <f t="shared" si="32"/>
        <v>0</v>
      </c>
      <c r="N101" s="133">
        <f t="shared" si="32"/>
        <v>0</v>
      </c>
      <c r="O101" s="133">
        <f t="shared" ref="O101" si="33">O99/O100</f>
        <v>0</v>
      </c>
      <c r="P101" s="133">
        <f t="shared" si="32"/>
        <v>0</v>
      </c>
    </row>
    <row r="102" spans="2:17" x14ac:dyDescent="0.25"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</row>
    <row r="103" spans="2:17" x14ac:dyDescent="0.25">
      <c r="B103" s="17" t="s">
        <v>585</v>
      </c>
      <c r="C103" s="15">
        <f t="shared" ref="C103:P103" si="34">COUNTIFS(C3:C86,"X",$A3:$A86,"S")</f>
        <v>10</v>
      </c>
      <c r="D103" s="15">
        <f t="shared" si="34"/>
        <v>10</v>
      </c>
      <c r="E103" s="15">
        <f t="shared" si="34"/>
        <v>10</v>
      </c>
      <c r="F103" s="15">
        <f t="shared" si="34"/>
        <v>0</v>
      </c>
      <c r="G103" s="15">
        <f t="shared" si="34"/>
        <v>0</v>
      </c>
      <c r="H103" s="15">
        <f t="shared" si="34"/>
        <v>0</v>
      </c>
      <c r="I103" s="15">
        <f t="shared" si="34"/>
        <v>0</v>
      </c>
      <c r="J103" s="15">
        <f t="shared" si="34"/>
        <v>0</v>
      </c>
      <c r="K103" s="15">
        <f t="shared" si="34"/>
        <v>0</v>
      </c>
      <c r="L103" s="15">
        <f t="shared" si="34"/>
        <v>0</v>
      </c>
      <c r="M103" s="15">
        <f t="shared" si="34"/>
        <v>0</v>
      </c>
      <c r="N103" s="15">
        <f t="shared" si="34"/>
        <v>0</v>
      </c>
      <c r="O103" s="15">
        <f t="shared" ref="O103" si="35">COUNTIFS(O3:O86,"X",$A3:$A86,"S")</f>
        <v>0</v>
      </c>
      <c r="P103" s="15">
        <f t="shared" si="34"/>
        <v>0</v>
      </c>
    </row>
    <row r="104" spans="2:17" x14ac:dyDescent="0.25">
      <c r="B104" s="17" t="s">
        <v>591</v>
      </c>
      <c r="C104" s="15">
        <f t="shared" ref="C104:P104" si="36">COUNTIF($A3:$A86,"S")</f>
        <v>10</v>
      </c>
      <c r="D104" s="15">
        <f t="shared" si="36"/>
        <v>10</v>
      </c>
      <c r="E104" s="15">
        <f t="shared" si="36"/>
        <v>10</v>
      </c>
      <c r="F104" s="15">
        <f t="shared" si="36"/>
        <v>10</v>
      </c>
      <c r="G104" s="15">
        <f t="shared" si="36"/>
        <v>10</v>
      </c>
      <c r="H104" s="15">
        <f t="shared" si="36"/>
        <v>10</v>
      </c>
      <c r="I104" s="15">
        <f t="shared" si="36"/>
        <v>10</v>
      </c>
      <c r="J104" s="15">
        <f t="shared" si="36"/>
        <v>10</v>
      </c>
      <c r="K104" s="15">
        <f t="shared" si="36"/>
        <v>10</v>
      </c>
      <c r="L104" s="15">
        <f t="shared" si="36"/>
        <v>10</v>
      </c>
      <c r="M104" s="15">
        <f t="shared" si="36"/>
        <v>10</v>
      </c>
      <c r="N104" s="15">
        <f t="shared" si="36"/>
        <v>10</v>
      </c>
      <c r="O104" s="15">
        <f t="shared" ref="O104" si="37">COUNTIF($A3:$A86,"S")</f>
        <v>10</v>
      </c>
      <c r="P104" s="15">
        <f t="shared" si="36"/>
        <v>10</v>
      </c>
    </row>
    <row r="105" spans="2:17" x14ac:dyDescent="0.25">
      <c r="B105" s="17" t="s">
        <v>592</v>
      </c>
      <c r="C105" s="133">
        <f>C103/C104</f>
        <v>1</v>
      </c>
      <c r="D105" s="133">
        <f t="shared" ref="D105:P105" si="38">D103/D104</f>
        <v>1</v>
      </c>
      <c r="E105" s="133">
        <f t="shared" si="38"/>
        <v>1</v>
      </c>
      <c r="F105" s="133">
        <f t="shared" si="38"/>
        <v>0</v>
      </c>
      <c r="G105" s="133">
        <f t="shared" si="38"/>
        <v>0</v>
      </c>
      <c r="H105" s="133">
        <f t="shared" si="38"/>
        <v>0</v>
      </c>
      <c r="I105" s="133">
        <f t="shared" si="38"/>
        <v>0</v>
      </c>
      <c r="J105" s="133">
        <f t="shared" si="38"/>
        <v>0</v>
      </c>
      <c r="K105" s="133">
        <f t="shared" si="38"/>
        <v>0</v>
      </c>
      <c r="L105" s="133">
        <f t="shared" si="38"/>
        <v>0</v>
      </c>
      <c r="M105" s="133">
        <f t="shared" si="38"/>
        <v>0</v>
      </c>
      <c r="N105" s="133">
        <f t="shared" si="38"/>
        <v>0</v>
      </c>
      <c r="O105" s="133">
        <f t="shared" ref="O105" si="39">O103/O104</f>
        <v>0</v>
      </c>
      <c r="P105" s="133">
        <f t="shared" si="38"/>
        <v>0</v>
      </c>
    </row>
    <row r="106" spans="2:17" x14ac:dyDescent="0.25"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</row>
    <row r="107" spans="2:17" x14ac:dyDescent="0.25">
      <c r="B107" s="17" t="s">
        <v>586</v>
      </c>
      <c r="C107" s="15">
        <f t="shared" ref="C107:P107" si="40">COUNTIFS(C3:C86,"X",$A3:$A86,"O")</f>
        <v>1</v>
      </c>
      <c r="D107" s="15">
        <f t="shared" si="40"/>
        <v>1</v>
      </c>
      <c r="E107" s="15">
        <f t="shared" si="40"/>
        <v>1</v>
      </c>
      <c r="F107" s="15">
        <f t="shared" si="40"/>
        <v>0</v>
      </c>
      <c r="G107" s="15">
        <f t="shared" si="40"/>
        <v>0</v>
      </c>
      <c r="H107" s="15">
        <f t="shared" si="40"/>
        <v>0</v>
      </c>
      <c r="I107" s="15">
        <f t="shared" si="40"/>
        <v>0</v>
      </c>
      <c r="J107" s="15">
        <f t="shared" si="40"/>
        <v>0</v>
      </c>
      <c r="K107" s="15">
        <f t="shared" si="40"/>
        <v>0</v>
      </c>
      <c r="L107" s="15">
        <f t="shared" si="40"/>
        <v>0</v>
      </c>
      <c r="M107" s="15">
        <f t="shared" si="40"/>
        <v>0</v>
      </c>
      <c r="N107" s="15">
        <f t="shared" si="40"/>
        <v>0</v>
      </c>
      <c r="O107" s="15">
        <f t="shared" ref="O107" si="41">COUNTIFS(O3:O86,"X",$A3:$A86,"O")</f>
        <v>0</v>
      </c>
      <c r="P107" s="15">
        <f t="shared" si="40"/>
        <v>0</v>
      </c>
    </row>
    <row r="108" spans="2:17" x14ac:dyDescent="0.25">
      <c r="B108" s="17" t="s">
        <v>594</v>
      </c>
      <c r="C108" s="15">
        <f t="shared" ref="C108:P108" si="42">COUNTIF($A3:$A86,"O")</f>
        <v>1</v>
      </c>
      <c r="D108" s="15">
        <f t="shared" si="42"/>
        <v>1</v>
      </c>
      <c r="E108" s="15">
        <f t="shared" si="42"/>
        <v>1</v>
      </c>
      <c r="F108" s="15">
        <f t="shared" si="42"/>
        <v>1</v>
      </c>
      <c r="G108" s="15">
        <f t="shared" si="42"/>
        <v>1</v>
      </c>
      <c r="H108" s="15">
        <f t="shared" si="42"/>
        <v>1</v>
      </c>
      <c r="I108" s="15">
        <f t="shared" si="42"/>
        <v>1</v>
      </c>
      <c r="J108" s="15">
        <f t="shared" si="42"/>
        <v>1</v>
      </c>
      <c r="K108" s="15">
        <f t="shared" si="42"/>
        <v>1</v>
      </c>
      <c r="L108" s="15">
        <f t="shared" si="42"/>
        <v>1</v>
      </c>
      <c r="M108" s="15">
        <f t="shared" si="42"/>
        <v>1</v>
      </c>
      <c r="N108" s="15">
        <f t="shared" si="42"/>
        <v>1</v>
      </c>
      <c r="O108" s="15">
        <f t="shared" ref="O108" si="43">COUNTIF($A3:$A86,"O")</f>
        <v>1</v>
      </c>
      <c r="P108" s="15">
        <f t="shared" si="42"/>
        <v>1</v>
      </c>
    </row>
    <row r="109" spans="2:17" x14ac:dyDescent="0.25">
      <c r="B109" s="17" t="s">
        <v>595</v>
      </c>
      <c r="C109" s="133">
        <f>C107/C108</f>
        <v>1</v>
      </c>
      <c r="D109" s="133">
        <f t="shared" ref="D109:P109" si="44">D107/D108</f>
        <v>1</v>
      </c>
      <c r="E109" s="133">
        <f t="shared" si="44"/>
        <v>1</v>
      </c>
      <c r="F109" s="133">
        <f t="shared" si="44"/>
        <v>0</v>
      </c>
      <c r="G109" s="133">
        <f t="shared" si="44"/>
        <v>0</v>
      </c>
      <c r="H109" s="133">
        <f t="shared" si="44"/>
        <v>0</v>
      </c>
      <c r="I109" s="133">
        <f t="shared" si="44"/>
        <v>0</v>
      </c>
      <c r="J109" s="133">
        <f t="shared" si="44"/>
        <v>0</v>
      </c>
      <c r="K109" s="133">
        <f t="shared" si="44"/>
        <v>0</v>
      </c>
      <c r="L109" s="133">
        <f t="shared" si="44"/>
        <v>0</v>
      </c>
      <c r="M109" s="133">
        <f t="shared" si="44"/>
        <v>0</v>
      </c>
      <c r="N109" s="133">
        <f t="shared" si="44"/>
        <v>0</v>
      </c>
      <c r="O109" s="133">
        <f t="shared" ref="O109" si="45">O107/O108</f>
        <v>0</v>
      </c>
      <c r="P109" s="133">
        <f t="shared" si="44"/>
        <v>0</v>
      </c>
    </row>
    <row r="110" spans="2:17" x14ac:dyDescent="0.25"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</row>
    <row r="111" spans="2:17" x14ac:dyDescent="0.25"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</row>
    <row r="112" spans="2:17" x14ac:dyDescent="0.25">
      <c r="B112" s="11" t="s">
        <v>400</v>
      </c>
      <c r="C112" s="56">
        <f>AVERAGEIF(C90:P90,"&lt;&gt;0")</f>
        <v>0.8666666666666667</v>
      </c>
      <c r="E112" t="s">
        <v>365</v>
      </c>
      <c r="F112" s="6">
        <v>3</v>
      </c>
      <c r="H112" s="32" t="s">
        <v>445</v>
      </c>
      <c r="J112" s="6">
        <f>C96+C100+C104+C108</f>
        <v>55</v>
      </c>
      <c r="M112" s="99"/>
      <c r="N112" s="99"/>
      <c r="O112" s="99"/>
    </row>
    <row r="113" spans="2:15" ht="20.25" x14ac:dyDescent="0.3">
      <c r="B113" s="114" t="s">
        <v>468</v>
      </c>
      <c r="C113" s="115">
        <f>'Region 1'!C92</f>
        <v>0.87457471667938269</v>
      </c>
      <c r="H113" s="32"/>
      <c r="J113" s="6"/>
      <c r="N113" s="99"/>
      <c r="O113" s="99"/>
    </row>
  </sheetData>
  <pageMargins left="0.7" right="0.7" top="0.75" bottom="0.75" header="0.3" footer="0.3"/>
  <pageSetup scale="64" fitToHeight="0" orientation="landscape" r:id="rId1"/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8b41e7c-c43c-4d4d-80db-2abc7e7004e9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CDOT Document" ma:contentTypeID="0x01010072792147323B458FBAC4BC3C00C43092003006682C4CAE9649A1980CFBB28EA246" ma:contentTypeVersion="37" ma:contentTypeDescription="This content type is based on the Document content type, but is specific to NCDOT documents." ma:contentTypeScope="" ma:versionID="9f0ea7f9eb91d26db9e235e00a83364c">
  <xsd:schema xmlns:xsd="http://www.w3.org/2001/XMLSchema" xmlns:xs="http://www.w3.org/2001/XMLSchema" xmlns:p="http://schemas.microsoft.com/office/2006/metadata/properties" xmlns:ns2="5bf15873-9a92-4225-a46d-7ced0c038a2a" xmlns:ns3="db5592f2-e2c1-43a6-a30d-469798ea8e53" xmlns:ns4="084f7c45-40c1-4552-b9db-b0297b44ff26" xmlns:ns5="http://schemas.microsoft.com/sharepoint/v4" xmlns:ns6="fb791b3d-cb3f-4b07-b050-df70041915da" targetNamespace="http://schemas.microsoft.com/office/2006/metadata/properties" ma:root="true" ma:fieldsID="4d133ab6af0152e1c238973884744559" ns2:_="" ns3:_="" ns4:_="" ns5:_="" ns6:_="">
    <xsd:import namespace="5bf15873-9a92-4225-a46d-7ced0c038a2a"/>
    <xsd:import namespace="db5592f2-e2c1-43a6-a30d-469798ea8e53"/>
    <xsd:import namespace="084f7c45-40c1-4552-b9db-b0297b44ff26"/>
    <xsd:import namespace="http://schemas.microsoft.com/sharepoint/v4"/>
    <xsd:import namespace="fb791b3d-cb3f-4b07-b050-df70041915da"/>
    <xsd:element name="properties">
      <xsd:complexType>
        <xsd:sequence>
          <xsd:element name="documentManagement">
            <xsd:complexType>
              <xsd:all>
                <xsd:element ref="ns2:RR_Project" minOccurs="0"/>
                <xsd:element ref="ns2:RR_Program" minOccurs="0"/>
                <xsd:element ref="ns2:RR_UniqueID" minOccurs="0"/>
                <xsd:element ref="ns2:RR_Summary" minOccurs="0"/>
                <xsd:element ref="ns2:RR_PublishedDate"/>
                <xsd:element ref="ns2:RR_SortOrder" minOccurs="0"/>
                <xsd:element ref="ns3:RR_RegionTaxHTField0" minOccurs="0"/>
                <xsd:element ref="ns3:RR_DivisionTaxHTField0" minOccurs="0"/>
                <xsd:element ref="ns4:TaxCatchAll" minOccurs="0"/>
                <xsd:element ref="ns2:RR_LinkOpenOption" minOccurs="0"/>
                <xsd:element ref="ns5:IconOverlay" minOccurs="0"/>
                <xsd:element ref="ns2:RR_MediaType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f15873-9a92-4225-a46d-7ced0c038a2a" elementFormDefault="qualified">
    <xsd:import namespace="http://schemas.microsoft.com/office/2006/documentManagement/types"/>
    <xsd:import namespace="http://schemas.microsoft.com/office/infopath/2007/PartnerControls"/>
    <xsd:element name="RR_Project" ma:index="8" nillable="true" ma:displayName="Project" ma:internalName="RR_Project">
      <xsd:simpleType>
        <xsd:restriction base="dms:Text"/>
      </xsd:simpleType>
    </xsd:element>
    <xsd:element name="RR_Program" ma:index="9" nillable="true" ma:displayName="Program" ma:internalName="RR_Program">
      <xsd:simpleType>
        <xsd:restriction base="dms:Text"/>
      </xsd:simpleType>
    </xsd:element>
    <xsd:element name="RR_UniqueID" ma:index="10" nillable="true" ma:displayName="Unique ID" ma:internalName="RR_UniqueID" ma:readOnly="false">
      <xsd:simpleType>
        <xsd:restriction base="dms:Text"/>
      </xsd:simpleType>
    </xsd:element>
    <xsd:element name="RR_Summary" ma:index="11" nillable="true" ma:displayName="Summary" ma:internalName="RR_Summary" ma:readOnly="false">
      <xsd:simpleType>
        <xsd:restriction base="dms:Note">
          <xsd:maxLength value="255"/>
        </xsd:restriction>
      </xsd:simpleType>
    </xsd:element>
    <xsd:element name="RR_PublishedDate" ma:index="12" ma:displayName="Published Date" ma:format="DateOnly" ma:internalName="RR_PublishedDate" ma:readOnly="false">
      <xsd:simpleType>
        <xsd:restriction base="dms:DateTime"/>
      </xsd:simpleType>
    </xsd:element>
    <xsd:element name="RR_SortOrder" ma:index="13" nillable="true" ma:displayName="Sort Order" ma:internalName="RR_SortOrder">
      <xsd:simpleType>
        <xsd:restriction base="dms:Number"/>
      </xsd:simpleType>
    </xsd:element>
    <xsd:element name="RR_LinkOpenOption" ma:index="19" nillable="true" ma:displayName="Link Open Option" ma:default="Same Tab" ma:internalName="RR_LinkOpenOption" ma:readOnly="false">
      <xsd:simpleType>
        <xsd:restriction base="dms:Choice">
          <xsd:enumeration value="Same Tab"/>
          <xsd:enumeration value="New Tab"/>
        </xsd:restriction>
      </xsd:simpleType>
    </xsd:element>
    <xsd:element name="RR_MediaType" ma:index="21" ma:displayName="Media Type" ma:default="PDF" ma:internalName="RR_MediaType">
      <xsd:simpleType>
        <xsd:restriction base="dms:Choice">
          <xsd:enumeration value="CONNECT"/>
          <xsd:enumeration value="DOC"/>
          <xsd:enumeration value="MP3"/>
          <xsd:enumeration value="PDF"/>
          <xsd:enumeration value="PHOTO"/>
          <xsd:enumeration value="PPT"/>
          <xsd:enumeration value="TEXT"/>
          <xsd:enumeration value="WEB"/>
          <xsd:enumeration value="XLS"/>
          <xsd:enumeration value="ZIP"/>
          <xsd:enumeration value="Audio"/>
          <xsd:enumeration value="Connect NCDOT"/>
          <xsd:enumeration value="Excel"/>
          <xsd:enumeration value="Photo"/>
          <xsd:enumeration value="PowerPoint"/>
          <xsd:enumeration value="Text"/>
          <xsd:enumeration value="Video"/>
          <xsd:enumeration value="Webpage"/>
          <xsd:enumeration value="Word"/>
          <xsd:enumeration value="Zip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592f2-e2c1-43a6-a30d-469798ea8e53" elementFormDefault="qualified">
    <xsd:import namespace="http://schemas.microsoft.com/office/2006/documentManagement/types"/>
    <xsd:import namespace="http://schemas.microsoft.com/office/infopath/2007/PartnerControls"/>
    <xsd:element name="RR_RegionTaxHTField0" ma:index="15" nillable="true" ma:taxonomy="true" ma:internalName="RR_RegionTaxHTField0" ma:taxonomyFieldName="RR_Region" ma:displayName="Region" ma:default="" ma:fieldId="{be91d165-67da-4dcd-841c-076231814fca}" ma:taxonomyMulti="true" ma:sspId="1c2b4ff8-f8c2-4c26-a310-9da29bd12355" ma:termSetId="b11cfb00-74c6-4290-a537-a48f8ab7a4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R_DivisionTaxHTField0" ma:index="17" nillable="true" ma:taxonomy="true" ma:internalName="RR_DivisionTaxHTField0" ma:taxonomyFieldName="RR_Division" ma:displayName="Division" ma:default="" ma:fieldId="{d599c0e8-8c43-45d3-9f22-79b2bc4ecf73}" ma:taxonomyMulti="true" ma:sspId="1c2b4ff8-f8c2-4c26-a310-9da29bd12355" ma:termSetId="d3b7fa0e-1e78-4b7b-8908-864ba93d83f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f7c45-40c1-4552-b9db-b0297b44ff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c9a06-fc22-44a1-b12e-05f1b1e61f56}" ma:internalName="TaxCatchAll" ma:showField="CatchAllData" ma:web="c6b37525-8408-4f3a-80de-23929e65ab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91b3d-cb3f-4b07-b050-df70041915da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R_SortOrder xmlns="5bf15873-9a92-4225-a46d-7ced0c038a2a">100</RR_SortOrder>
    <RR_Project xmlns="5bf15873-9a92-4225-a46d-7ced0c038a2a" xsi:nil="true"/>
    <RR_Program xmlns="5bf15873-9a92-4225-a46d-7ced0c038a2a" xsi:nil="true"/>
    <IconOverlay xmlns="http://schemas.microsoft.com/sharepoint/v4" xsi:nil="true"/>
    <RR_UniqueID xmlns="5bf15873-9a92-4225-a46d-7ced0c038a2a">112019</RR_UniqueID>
    <RR_PublishedDate xmlns="5bf15873-9a92-4225-a46d-7ced0c038a2a">2019-12-23T05:00:00+00:00</RR_PublishedDate>
    <RR_MediaType xmlns="5bf15873-9a92-4225-a46d-7ced0c038a2a">Excel</RR_MediaType>
    <RR_Summary xmlns="5bf15873-9a92-4225-a46d-7ced0c038a2a" xsi:nil="true"/>
    <RR_LinkOpenOption xmlns="5bf15873-9a92-4225-a46d-7ced0c038a2a">New Tab</RR_LinkOpenOption>
    <TaxCatchAll xmlns="084f7c45-40c1-4552-b9db-b0297b44ff26"/>
    <RR_RegionTaxHTField0 xmlns="db5592f2-e2c1-43a6-a30d-469798ea8e53">
      <Terms xmlns="http://schemas.microsoft.com/office/infopath/2007/PartnerControls"/>
    </RR_RegionTaxHTField0>
    <RR_DivisionTaxHTField0 xmlns="db5592f2-e2c1-43a6-a30d-469798ea8e53">
      <Terms xmlns="http://schemas.microsoft.com/office/infopath/2007/PartnerControls"/>
    </RR_DivisionTaxHTField0>
  </documentManagement>
</p:properties>
</file>

<file path=customXml/itemProps1.xml><?xml version="1.0" encoding="utf-8"?>
<ds:datastoreItem xmlns:ds="http://schemas.openxmlformats.org/officeDocument/2006/customXml" ds:itemID="{B3C756DA-3117-4311-8E2F-6A967F84502F}"/>
</file>

<file path=customXml/itemProps2.xml><?xml version="1.0" encoding="utf-8"?>
<ds:datastoreItem xmlns:ds="http://schemas.openxmlformats.org/officeDocument/2006/customXml" ds:itemID="{B6E0C123-6787-4A0C-AE8B-20C7DCFB605B}"/>
</file>

<file path=customXml/itemProps3.xml><?xml version="1.0" encoding="utf-8"?>
<ds:datastoreItem xmlns:ds="http://schemas.openxmlformats.org/officeDocument/2006/customXml" ds:itemID="{6B3783BD-5B34-4F64-9C00-F78B943A879A}"/>
</file>

<file path=customXml/itemProps4.xml><?xml version="1.0" encoding="utf-8"?>
<ds:datastoreItem xmlns:ds="http://schemas.openxmlformats.org/officeDocument/2006/customXml" ds:itemID="{DDAA6F6E-6019-467B-96D7-B3B8B07CF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</vt:vector>
  </TitlesOfParts>
  <Company>NC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Thanksgiving Click It or Ticket Campaign Totals</dc:title>
  <dc:creator>Toler, Dora D</dc:creator>
  <cp:lastModifiedBy>Bob K. Stevens</cp:lastModifiedBy>
  <cp:lastPrinted>2017-12-20T13:49:12Z</cp:lastPrinted>
  <dcterms:created xsi:type="dcterms:W3CDTF">2011-11-09T14:41:50Z</dcterms:created>
  <dcterms:modified xsi:type="dcterms:W3CDTF">2019-12-09T14:06:39Z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0x01010072792147323B458FBAC4BC3C00C43092003006682C4CAE9649A1980CFBB28EA246</vt:lpwstr>
  </property>
  <property fmtid="{D5CDD505-2E9C-101B-9397-08002B2CF9AE}" pid="3" name="RR_Division">
    <vt:lpwstr/>
  </property>
  <property fmtid="{D5CDD505-2E9C-101B-9397-08002B2CF9AE}" pid="4" name="RR_Region">
    <vt:lpwstr/>
  </property>
  <property fmtid="{D5CDD505-2E9C-101B-9397-08002B2CF9AE}" pid="5" name="Order">
    <vt:r8>1900</vt:r8>
  </property>
</Properties>
</file>